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alina.fianu\Desktop\HCL modificare deviz C3C4\"/>
    </mc:Choice>
  </mc:AlternateContent>
  <xr:revisionPtr revIDLastSave="0" documentId="8_{E0F67E45-6F06-4BD4-B304-44A1C4F49173}" xr6:coauthVersionLast="47" xr6:coauthVersionMax="47" xr10:uidLastSave="{00000000-0000-0000-0000-000000000000}"/>
  <bookViews>
    <workbookView xWindow="-120" yWindow="-120" windowWidth="29040" windowHeight="15720" tabRatio="778" firstSheet="1" activeTab="1" xr2:uid="{00000000-000D-0000-FFFF-FFFF00000000}"/>
  </bookViews>
  <sheets>
    <sheet name="IPOTEZE" sheetId="1" state="hidden" r:id="rId1"/>
    <sheet name="DG" sheetId="7" r:id="rId2"/>
    <sheet name="Detaliere DG " sheetId="2" r:id="rId3"/>
    <sheet name="DO.C1.2" sheetId="42" state="hidden" r:id="rId4"/>
    <sheet name="DO.C1.3" sheetId="43" state="hidden" r:id="rId5"/>
    <sheet name="DO.C2.1" sheetId="34" state="hidden" r:id="rId6"/>
    <sheet name="DO.C2.2" sheetId="35" state="hidden" r:id="rId7"/>
    <sheet name="DO.C2.3" sheetId="36" state="hidden" r:id="rId8"/>
    <sheet name="DO.C2.4" sheetId="37" state="hidden" r:id="rId9"/>
    <sheet name="DO.C2.5" sheetId="38" state="hidden" r:id="rId10"/>
    <sheet name="DO.C2.6" sheetId="39" state="hidden" r:id="rId11"/>
    <sheet name="DO.C2.7" sheetId="40" state="hidden" r:id="rId12"/>
    <sheet name="DO.C2.8" sheetId="41" state="hidden" r:id="rId13"/>
    <sheet name="DO 1" sheetId="3" r:id="rId14"/>
    <sheet name="DO 2" sheetId="4" r:id="rId15"/>
    <sheet name="DO 3" sheetId="25" state="hidden" r:id="rId16"/>
    <sheet name="DO 4" sheetId="21" state="hidden" r:id="rId17"/>
    <sheet name="DO 5" sheetId="23" state="hidden" r:id="rId18"/>
    <sheet name="DO 6" sheetId="27" state="hidden" r:id="rId19"/>
    <sheet name="DO 7" sheetId="26" state="hidden" r:id="rId20"/>
    <sheet name="DO 8" sheetId="31" state="hidden" r:id="rId21"/>
    <sheet name="DO 9" sheetId="30" state="hidden" r:id="rId22"/>
    <sheet name="DO 10 " sheetId="24" state="hidden" r:id="rId23"/>
    <sheet name="DO 11" sheetId="28" state="hidden" r:id="rId24"/>
    <sheet name="DO 12" sheetId="29" state="hidden" r:id="rId25"/>
    <sheet name="DO.C5.1.1" sheetId="46" state="hidden" r:id="rId26"/>
    <sheet name="Echipamente" sheetId="6" state="hidden" r:id="rId27"/>
    <sheet name="Deviz Cultura" sheetId="45" state="hidden" r:id="rId28"/>
    <sheet name="Deviz servicii" sheetId="33" state="hidden" r:id="rId29"/>
    <sheet name="Bugetul indicativ (90%)" sheetId="8" state="hidden" r:id="rId30"/>
    <sheet name="Tablou credit " sheetId="9" state="hidden" r:id="rId31"/>
    <sheet name="Grafic fizic" sheetId="10" r:id="rId32"/>
    <sheet name="Grafic financiar EURO" sheetId="11" state="hidden" r:id="rId33"/>
    <sheet name="Grafic financiar LEI" sheetId="12" state="hidden" r:id="rId34"/>
  </sheets>
  <externalReferences>
    <externalReference r:id="rId35"/>
    <externalReference r:id="rId36"/>
  </externalReferences>
  <definedNames>
    <definedName name="_xlnm.Print_Area" localSheetId="2">'Detaliere DG '!$B$1:$H$105,'Detaliere DG '!$J$6:$P$105,'Detaliere DG '!$R$6:$X$105</definedName>
    <definedName name="_xlnm.Print_Area" localSheetId="1">DG!$B$1:$I$86,DG!$K$1:$R$86,DG!$T$1:$AA$86</definedName>
    <definedName name="_xlnm.Print_Area" localSheetId="13">'DO 1'!$B$1:$H$22,'DO 1'!$J$1:$P$22,'DO 1'!$R$1:$X$22</definedName>
    <definedName name="_xlnm.Print_Area" localSheetId="14">'DO 2'!$B$1:$H$22,'DO 2'!$J$1:$P$22,'DO 2'!$R$1:$X$22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4" l="1"/>
  <c r="L18" i="3"/>
  <c r="D18" i="3"/>
  <c r="E18" i="4"/>
  <c r="E18" i="3"/>
  <c r="E79" i="2"/>
  <c r="E77" i="2"/>
  <c r="M75" i="2"/>
  <c r="E75" i="2"/>
  <c r="L15" i="4"/>
  <c r="L8" i="4"/>
  <c r="D15" i="4"/>
  <c r="E15" i="4"/>
  <c r="D12" i="4"/>
  <c r="D8" i="4"/>
  <c r="L15" i="3"/>
  <c r="D15" i="3"/>
  <c r="E15" i="3"/>
  <c r="L8" i="3"/>
  <c r="D12" i="3"/>
  <c r="D8" i="3"/>
  <c r="E76" i="2" l="1"/>
  <c r="X40" i="7" l="1"/>
  <c r="Y40" i="7"/>
  <c r="Z40" i="7"/>
  <c r="AA40" i="7"/>
  <c r="W40" i="7"/>
  <c r="AA24" i="7"/>
  <c r="AA25" i="7"/>
  <c r="AA26" i="7"/>
  <c r="AA27" i="7"/>
  <c r="AA28" i="7"/>
  <c r="AA29" i="7"/>
  <c r="AA30" i="7"/>
  <c r="AA31" i="7"/>
  <c r="AA32" i="7"/>
  <c r="AA33" i="7"/>
  <c r="AA34" i="7"/>
  <c r="AA35" i="7"/>
  <c r="AA36" i="7"/>
  <c r="AA37" i="7"/>
  <c r="AA38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37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E51" i="2"/>
  <c r="E67" i="2"/>
  <c r="D9" i="3"/>
  <c r="M78" i="2"/>
  <c r="M77" i="2"/>
  <c r="E78" i="2"/>
  <c r="E64" i="2"/>
  <c r="P55" i="7" l="1"/>
  <c r="P56" i="7"/>
  <c r="P57" i="7"/>
  <c r="P58" i="7"/>
  <c r="P59" i="7"/>
  <c r="P60" i="7"/>
  <c r="O53" i="7"/>
  <c r="O61" i="7"/>
  <c r="N55" i="7"/>
  <c r="W55" i="7" s="1"/>
  <c r="X55" i="7" s="1"/>
  <c r="E22" i="46"/>
  <c r="E17" i="46"/>
  <c r="E10" i="46"/>
  <c r="E14" i="46" s="1"/>
  <c r="E23" i="46" s="1"/>
  <c r="E22" i="29"/>
  <c r="E17" i="29"/>
  <c r="E10" i="29"/>
  <c r="E14" i="29" s="1"/>
  <c r="E22" i="28"/>
  <c r="E17" i="28"/>
  <c r="E10" i="28"/>
  <c r="E14" i="28" s="1"/>
  <c r="E22" i="24"/>
  <c r="E17" i="24"/>
  <c r="E10" i="24"/>
  <c r="E14" i="24" s="1"/>
  <c r="E23" i="24" s="1"/>
  <c r="E22" i="30"/>
  <c r="E17" i="30"/>
  <c r="E10" i="30"/>
  <c r="E14" i="30" s="1"/>
  <c r="E22" i="31"/>
  <c r="E17" i="31"/>
  <c r="E10" i="31"/>
  <c r="E14" i="31" s="1"/>
  <c r="E22" i="26"/>
  <c r="E17" i="26"/>
  <c r="E10" i="26"/>
  <c r="E14" i="26" s="1"/>
  <c r="E23" i="26" s="1"/>
  <c r="E22" i="27"/>
  <c r="E17" i="27"/>
  <c r="E10" i="27"/>
  <c r="E14" i="27" s="1"/>
  <c r="E23" i="27" s="1"/>
  <c r="E23" i="23"/>
  <c r="E18" i="23"/>
  <c r="E11" i="23"/>
  <c r="E15" i="23" s="1"/>
  <c r="E22" i="21"/>
  <c r="E17" i="21"/>
  <c r="E10" i="21"/>
  <c r="E14" i="21" s="1"/>
  <c r="E22" i="25"/>
  <c r="E17" i="25"/>
  <c r="E10" i="25"/>
  <c r="E14" i="25" s="1"/>
  <c r="E3" i="7"/>
  <c r="E23" i="21" l="1"/>
  <c r="E23" i="29"/>
  <c r="E23" i="31"/>
  <c r="E24" i="23"/>
  <c r="E23" i="30"/>
  <c r="Q55" i="7"/>
  <c r="R55" i="7" s="1"/>
  <c r="E23" i="25"/>
  <c r="Z55" i="7"/>
  <c r="AA55" i="7" s="1"/>
  <c r="E23" i="28"/>
  <c r="E7" i="23"/>
  <c r="Q37" i="11"/>
  <c r="R37" i="11"/>
  <c r="S37" i="11"/>
  <c r="T37" i="11"/>
  <c r="U37" i="11"/>
  <c r="V37" i="11"/>
  <c r="W37" i="11"/>
  <c r="X37" i="11"/>
  <c r="Y37" i="11"/>
  <c r="J19" i="11"/>
  <c r="E10" i="41"/>
  <c r="F36" i="7"/>
  <c r="E36" i="7" s="1"/>
  <c r="G36" i="7" s="1"/>
  <c r="H36" i="7" s="1"/>
  <c r="I36" i="7" s="1"/>
  <c r="E39" i="7"/>
  <c r="F37" i="7"/>
  <c r="E37" i="7" s="1"/>
  <c r="F38" i="7"/>
  <c r="E38" i="7" s="1"/>
  <c r="F25" i="7"/>
  <c r="E25" i="7" s="1"/>
  <c r="G25" i="7" s="1"/>
  <c r="F26" i="7"/>
  <c r="E26" i="7" s="1"/>
  <c r="F27" i="7"/>
  <c r="E27" i="7" s="1"/>
  <c r="F28" i="7"/>
  <c r="E28" i="7" s="1"/>
  <c r="F29" i="7"/>
  <c r="E29" i="7" s="1"/>
  <c r="G29" i="7" s="1"/>
  <c r="F30" i="7"/>
  <c r="E30" i="7" s="1"/>
  <c r="G30" i="7" s="1"/>
  <c r="F24" i="7"/>
  <c r="E24" i="7" s="1"/>
  <c r="F18" i="7"/>
  <c r="E18" i="7" s="1"/>
  <c r="G18" i="7" s="1"/>
  <c r="H18" i="7" s="1"/>
  <c r="F19" i="7"/>
  <c r="E19" i="7" s="1"/>
  <c r="F17" i="7"/>
  <c r="E17" i="7" s="1"/>
  <c r="X39" i="7"/>
  <c r="R39" i="7"/>
  <c r="N39" i="7"/>
  <c r="P39" i="7" s="1"/>
  <c r="I70" i="7"/>
  <c r="AA70" i="7" s="1"/>
  <c r="I71" i="7"/>
  <c r="AA71" i="7" s="1"/>
  <c r="I69" i="7"/>
  <c r="AA69" i="7" s="1"/>
  <c r="I74" i="7"/>
  <c r="AA74" i="7" s="1"/>
  <c r="I75" i="7"/>
  <c r="AA75" i="7" s="1"/>
  <c r="I76" i="7"/>
  <c r="AA76" i="7" s="1"/>
  <c r="I73" i="7"/>
  <c r="AA73" i="7" s="1"/>
  <c r="E74" i="7"/>
  <c r="W74" i="7" s="1"/>
  <c r="E75" i="7"/>
  <c r="W75" i="7" s="1"/>
  <c r="E76" i="7"/>
  <c r="G76" i="7" s="1"/>
  <c r="E73" i="7"/>
  <c r="W73" i="7" s="1"/>
  <c r="E70" i="7"/>
  <c r="W70" i="7" s="1"/>
  <c r="E71" i="7"/>
  <c r="W71" i="7" s="1"/>
  <c r="E69" i="7"/>
  <c r="X74" i="7"/>
  <c r="X75" i="7"/>
  <c r="X76" i="7"/>
  <c r="X73" i="7"/>
  <c r="X69" i="7"/>
  <c r="X70" i="7"/>
  <c r="X71" i="7"/>
  <c r="O72" i="7"/>
  <c r="P72" i="7"/>
  <c r="Q72" i="7"/>
  <c r="R72" i="7"/>
  <c r="O68" i="7"/>
  <c r="P68" i="7"/>
  <c r="Q68" i="7"/>
  <c r="R68" i="7"/>
  <c r="N72" i="7"/>
  <c r="N68" i="7"/>
  <c r="F72" i="7"/>
  <c r="F68" i="7"/>
  <c r="X79" i="7"/>
  <c r="X84" i="7" s="1"/>
  <c r="Y79" i="7"/>
  <c r="Y84" i="7" s="1"/>
  <c r="Z79" i="7"/>
  <c r="Z84" i="7" s="1"/>
  <c r="AA79" i="7"/>
  <c r="AA84" i="7" s="1"/>
  <c r="W79" i="7"/>
  <c r="W84" i="7" s="1"/>
  <c r="O79" i="7"/>
  <c r="P79" i="7"/>
  <c r="Q79" i="7"/>
  <c r="R79" i="7"/>
  <c r="N79" i="7"/>
  <c r="N84" i="7" s="1"/>
  <c r="F79" i="7"/>
  <c r="F84" i="7" s="1"/>
  <c r="G79" i="7"/>
  <c r="G84" i="7" s="1"/>
  <c r="H79" i="7"/>
  <c r="H84" i="7" s="1"/>
  <c r="I79" i="7"/>
  <c r="I84" i="7" s="1"/>
  <c r="E79" i="7"/>
  <c r="E84" i="7" s="1"/>
  <c r="M81" i="7"/>
  <c r="V81" i="7" s="1"/>
  <c r="M82" i="7"/>
  <c r="V82" i="7" s="1"/>
  <c r="M83" i="7"/>
  <c r="V83" i="7" s="1"/>
  <c r="M80" i="7"/>
  <c r="V80" i="7" s="1"/>
  <c r="L84" i="7"/>
  <c r="U84" i="7" s="1"/>
  <c r="L81" i="7"/>
  <c r="U81" i="7" s="1"/>
  <c r="L82" i="7"/>
  <c r="U82" i="7" s="1"/>
  <c r="L83" i="7"/>
  <c r="U83" i="7" s="1"/>
  <c r="L80" i="7"/>
  <c r="U80" i="7" s="1"/>
  <c r="K79" i="7"/>
  <c r="T79" i="7" s="1"/>
  <c r="L79" i="7"/>
  <c r="U79" i="7" s="1"/>
  <c r="K78" i="7"/>
  <c r="T78" i="7" s="1"/>
  <c r="K67" i="7"/>
  <c r="T67" i="7" s="1"/>
  <c r="L77" i="7"/>
  <c r="U77" i="7" s="1"/>
  <c r="M74" i="7"/>
  <c r="V74" i="7" s="1"/>
  <c r="M75" i="7"/>
  <c r="V75" i="7" s="1"/>
  <c r="M76" i="7"/>
  <c r="V76" i="7" s="1"/>
  <c r="M73" i="7"/>
  <c r="V73" i="7" s="1"/>
  <c r="L74" i="7"/>
  <c r="U74" i="7" s="1"/>
  <c r="L75" i="7"/>
  <c r="U75" i="7" s="1"/>
  <c r="L76" i="7"/>
  <c r="U76" i="7" s="1"/>
  <c r="L73" i="7"/>
  <c r="U73" i="7" s="1"/>
  <c r="M70" i="7"/>
  <c r="V70" i="7" s="1"/>
  <c r="M71" i="7"/>
  <c r="V71" i="7" s="1"/>
  <c r="M69" i="7"/>
  <c r="V69" i="7" s="1"/>
  <c r="L70" i="7"/>
  <c r="U70" i="7" s="1"/>
  <c r="L71" i="7"/>
  <c r="U71" i="7" s="1"/>
  <c r="L69" i="7"/>
  <c r="U69" i="7" s="1"/>
  <c r="L72" i="7"/>
  <c r="U72" i="7" s="1"/>
  <c r="L68" i="7"/>
  <c r="U68" i="7" s="1"/>
  <c r="K72" i="7"/>
  <c r="T72" i="7" s="1"/>
  <c r="K68" i="7"/>
  <c r="T68" i="7" s="1"/>
  <c r="M56" i="7"/>
  <c r="V56" i="7" s="1"/>
  <c r="M57" i="7"/>
  <c r="V57" i="7" s="1"/>
  <c r="M58" i="7"/>
  <c r="V58" i="7" s="1"/>
  <c r="M59" i="7"/>
  <c r="V59" i="7" s="1"/>
  <c r="M55" i="7"/>
  <c r="V55" i="7" s="1"/>
  <c r="L56" i="7"/>
  <c r="U56" i="7" s="1"/>
  <c r="L57" i="7"/>
  <c r="U57" i="7" s="1"/>
  <c r="L58" i="7"/>
  <c r="U58" i="7" s="1"/>
  <c r="L59" i="7"/>
  <c r="U59" i="7" s="1"/>
  <c r="L55" i="7"/>
  <c r="U55" i="7" s="1"/>
  <c r="L61" i="7"/>
  <c r="U61" i="7" s="1"/>
  <c r="K61" i="7"/>
  <c r="T61" i="7" s="1"/>
  <c r="Y38" i="7"/>
  <c r="M36" i="7"/>
  <c r="V36" i="7" s="1"/>
  <c r="M37" i="7"/>
  <c r="V37" i="7" s="1"/>
  <c r="M38" i="7"/>
  <c r="V38" i="7" s="1"/>
  <c r="M35" i="7"/>
  <c r="V35" i="7" s="1"/>
  <c r="L39" i="7"/>
  <c r="U39" i="7" s="1"/>
  <c r="K39" i="7"/>
  <c r="T39" i="7" s="1"/>
  <c r="L36" i="7"/>
  <c r="U36" i="7" s="1"/>
  <c r="L37" i="7"/>
  <c r="U37" i="7" s="1"/>
  <c r="L38" i="7"/>
  <c r="U38" i="7" s="1"/>
  <c r="L35" i="7"/>
  <c r="U35" i="7" s="1"/>
  <c r="M33" i="7"/>
  <c r="V33" i="7" s="1"/>
  <c r="M32" i="7"/>
  <c r="V32" i="7" s="1"/>
  <c r="L33" i="7"/>
  <c r="U33" i="7" s="1"/>
  <c r="L32" i="7"/>
  <c r="U32" i="7" s="1"/>
  <c r="M25" i="7"/>
  <c r="V25" i="7" s="1"/>
  <c r="M26" i="7"/>
  <c r="V26" i="7" s="1"/>
  <c r="M27" i="7"/>
  <c r="V27" i="7" s="1"/>
  <c r="M28" i="7"/>
  <c r="V28" i="7" s="1"/>
  <c r="M29" i="7"/>
  <c r="V29" i="7" s="1"/>
  <c r="M24" i="7"/>
  <c r="V24" i="7" s="1"/>
  <c r="L25" i="7"/>
  <c r="U25" i="7" s="1"/>
  <c r="L26" i="7"/>
  <c r="U26" i="7" s="1"/>
  <c r="L27" i="7"/>
  <c r="U27" i="7" s="1"/>
  <c r="L28" i="7"/>
  <c r="U28" i="7" s="1"/>
  <c r="L29" i="7"/>
  <c r="U29" i="7" s="1"/>
  <c r="L24" i="7"/>
  <c r="U24" i="7" s="1"/>
  <c r="U17" i="7"/>
  <c r="M18" i="7"/>
  <c r="V18" i="7" s="1"/>
  <c r="M19" i="7"/>
  <c r="V19" i="7" s="1"/>
  <c r="M17" i="7"/>
  <c r="V17" i="7" s="1"/>
  <c r="L18" i="7"/>
  <c r="U18" i="7" s="1"/>
  <c r="L19" i="7"/>
  <c r="U19" i="7" s="1"/>
  <c r="L17" i="7"/>
  <c r="C40" i="11" l="1"/>
  <c r="G39" i="7"/>
  <c r="H39" i="7" s="1"/>
  <c r="I39" i="7" s="1"/>
  <c r="AA39" i="7" s="1"/>
  <c r="G19" i="7"/>
  <c r="H19" i="7" s="1"/>
  <c r="G17" i="7"/>
  <c r="H17" i="7" s="1"/>
  <c r="E68" i="7"/>
  <c r="W68" i="7" s="1"/>
  <c r="G38" i="7"/>
  <c r="H38" i="7" s="1"/>
  <c r="I38" i="7" s="1"/>
  <c r="G37" i="7"/>
  <c r="H37" i="7" s="1"/>
  <c r="I37" i="7" s="1"/>
  <c r="G24" i="7"/>
  <c r="H24" i="7" s="1"/>
  <c r="I24" i="7" s="1"/>
  <c r="G28" i="7"/>
  <c r="H28" i="7" s="1"/>
  <c r="I28" i="7" s="1"/>
  <c r="G74" i="7"/>
  <c r="Y74" i="7" s="1"/>
  <c r="H25" i="7"/>
  <c r="I25" i="7" s="1"/>
  <c r="G27" i="7"/>
  <c r="H27" i="7" s="1"/>
  <c r="I27" i="7" s="1"/>
  <c r="G26" i="7"/>
  <c r="H26" i="7" s="1"/>
  <c r="I26" i="7" s="1"/>
  <c r="H30" i="7"/>
  <c r="I30" i="7" s="1"/>
  <c r="H29" i="7"/>
  <c r="I29" i="7" s="1"/>
  <c r="Y76" i="7"/>
  <c r="H76" i="7"/>
  <c r="Z76" i="7" s="1"/>
  <c r="W76" i="7"/>
  <c r="G73" i="7"/>
  <c r="Y73" i="7" s="1"/>
  <c r="G75" i="7"/>
  <c r="Y75" i="7" s="1"/>
  <c r="Q39" i="7"/>
  <c r="Y39" i="7"/>
  <c r="H69" i="7"/>
  <c r="W39" i="7"/>
  <c r="H71" i="7"/>
  <c r="Z71" i="7" s="1"/>
  <c r="H70" i="7"/>
  <c r="Z70" i="7" s="1"/>
  <c r="N77" i="7"/>
  <c r="G69" i="7"/>
  <c r="Y69" i="7" s="1"/>
  <c r="G71" i="7"/>
  <c r="Y71" i="7" s="1"/>
  <c r="G70" i="7"/>
  <c r="Y70" i="7" s="1"/>
  <c r="I68" i="7"/>
  <c r="AA68" i="7" s="1"/>
  <c r="W69" i="7"/>
  <c r="I72" i="7"/>
  <c r="E72" i="7"/>
  <c r="W72" i="7" s="1"/>
  <c r="X72" i="7"/>
  <c r="F77" i="7"/>
  <c r="P77" i="7"/>
  <c r="O77" i="7"/>
  <c r="Q77" i="7"/>
  <c r="X68" i="7"/>
  <c r="R77" i="7"/>
  <c r="D74" i="11"/>
  <c r="E74" i="11"/>
  <c r="F74" i="11"/>
  <c r="G74" i="11"/>
  <c r="H74" i="11"/>
  <c r="I74" i="11"/>
  <c r="J74" i="11"/>
  <c r="K74" i="11"/>
  <c r="L74" i="11"/>
  <c r="M74" i="11"/>
  <c r="N74" i="11"/>
  <c r="O74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C74" i="11"/>
  <c r="R23" i="11"/>
  <c r="S23" i="11"/>
  <c r="T23" i="11"/>
  <c r="U23" i="11"/>
  <c r="V23" i="11"/>
  <c r="W23" i="11"/>
  <c r="X23" i="11"/>
  <c r="Y23" i="11"/>
  <c r="Z23" i="11"/>
  <c r="AA23" i="11"/>
  <c r="AB23" i="11"/>
  <c r="Q23" i="11"/>
  <c r="E23" i="11"/>
  <c r="F23" i="11"/>
  <c r="G23" i="11"/>
  <c r="H23" i="11"/>
  <c r="I23" i="11"/>
  <c r="J23" i="11"/>
  <c r="K23" i="11"/>
  <c r="L23" i="11"/>
  <c r="M23" i="11"/>
  <c r="N23" i="11"/>
  <c r="O23" i="11"/>
  <c r="D23" i="11"/>
  <c r="A40" i="11"/>
  <c r="A46" i="11"/>
  <c r="A43" i="11"/>
  <c r="AB48" i="11"/>
  <c r="AA45" i="11"/>
  <c r="AB45" i="11"/>
  <c r="D48" i="11"/>
  <c r="E48" i="11"/>
  <c r="F48" i="11"/>
  <c r="G48" i="11"/>
  <c r="AC44" i="11"/>
  <c r="AC47" i="11"/>
  <c r="P44" i="11"/>
  <c r="AD44" i="11" s="1"/>
  <c r="AE44" i="11" s="1"/>
  <c r="P47" i="11"/>
  <c r="D45" i="11"/>
  <c r="E45" i="11"/>
  <c r="E19" i="11"/>
  <c r="F19" i="11"/>
  <c r="K19" i="11"/>
  <c r="L19" i="11"/>
  <c r="M19" i="11"/>
  <c r="N19" i="11"/>
  <c r="O19" i="11"/>
  <c r="AC16" i="11"/>
  <c r="AC17" i="11"/>
  <c r="R18" i="11"/>
  <c r="S18" i="11"/>
  <c r="T18" i="11"/>
  <c r="U18" i="11"/>
  <c r="V18" i="11"/>
  <c r="W18" i="11"/>
  <c r="X18" i="11"/>
  <c r="Y18" i="11"/>
  <c r="Z18" i="11"/>
  <c r="AA18" i="11"/>
  <c r="AB18" i="11"/>
  <c r="Q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C18" i="11"/>
  <c r="P16" i="11"/>
  <c r="P17" i="11"/>
  <c r="Q13" i="11"/>
  <c r="R13" i="11"/>
  <c r="S13" i="11"/>
  <c r="T13" i="11"/>
  <c r="U13" i="11"/>
  <c r="V13" i="11"/>
  <c r="W13" i="11"/>
  <c r="Z13" i="11"/>
  <c r="AA13" i="11"/>
  <c r="K42" i="2"/>
  <c r="S42" i="2" s="1"/>
  <c r="K43" i="2"/>
  <c r="S43" i="2" s="1"/>
  <c r="K44" i="2"/>
  <c r="S44" i="2" s="1"/>
  <c r="K45" i="2"/>
  <c r="S45" i="2" s="1"/>
  <c r="K46" i="2"/>
  <c r="S46" i="2" s="1"/>
  <c r="K47" i="2"/>
  <c r="S47" i="2" s="1"/>
  <c r="K48" i="2"/>
  <c r="S48" i="2" s="1"/>
  <c r="K49" i="2"/>
  <c r="S49" i="2" s="1"/>
  <c r="K41" i="2"/>
  <c r="S41" i="2" s="1"/>
  <c r="J42" i="2"/>
  <c r="R42" i="2" s="1"/>
  <c r="J43" i="2"/>
  <c r="R43" i="2" s="1"/>
  <c r="J44" i="2"/>
  <c r="R44" i="2" s="1"/>
  <c r="J45" i="2"/>
  <c r="R45" i="2" s="1"/>
  <c r="J46" i="2"/>
  <c r="R46" i="2" s="1"/>
  <c r="J47" i="2"/>
  <c r="R47" i="2" s="1"/>
  <c r="J48" i="2"/>
  <c r="R48" i="2" s="1"/>
  <c r="J49" i="2"/>
  <c r="R49" i="2" s="1"/>
  <c r="J41" i="2"/>
  <c r="R41" i="2" s="1"/>
  <c r="M22" i="46"/>
  <c r="M17" i="46"/>
  <c r="M10" i="46"/>
  <c r="M14" i="46" s="1"/>
  <c r="W3" i="46"/>
  <c r="T3" i="46"/>
  <c r="O3" i="46"/>
  <c r="L3" i="46"/>
  <c r="G3" i="46"/>
  <c r="D3" i="46"/>
  <c r="T2" i="46"/>
  <c r="L2" i="46"/>
  <c r="J2" i="46"/>
  <c r="R2" i="46" s="1"/>
  <c r="M22" i="29"/>
  <c r="M17" i="29"/>
  <c r="M10" i="29"/>
  <c r="M14" i="29" s="1"/>
  <c r="W3" i="29"/>
  <c r="T3" i="29"/>
  <c r="O3" i="29"/>
  <c r="L3" i="29"/>
  <c r="G3" i="29"/>
  <c r="D3" i="29"/>
  <c r="T2" i="29"/>
  <c r="L2" i="29"/>
  <c r="J2" i="29"/>
  <c r="R2" i="29" s="1"/>
  <c r="M22" i="28"/>
  <c r="M17" i="28"/>
  <c r="M10" i="28"/>
  <c r="M14" i="28" s="1"/>
  <c r="W3" i="28"/>
  <c r="T3" i="28"/>
  <c r="O3" i="28"/>
  <c r="L3" i="28"/>
  <c r="G3" i="28"/>
  <c r="D3" i="28"/>
  <c r="T2" i="28"/>
  <c r="L2" i="28"/>
  <c r="J2" i="28"/>
  <c r="R2" i="28" s="1"/>
  <c r="M22" i="24"/>
  <c r="M17" i="24"/>
  <c r="M10" i="24"/>
  <c r="M14" i="24" s="1"/>
  <c r="W3" i="24"/>
  <c r="T3" i="24"/>
  <c r="O3" i="24"/>
  <c r="L3" i="24"/>
  <c r="G3" i="24"/>
  <c r="D3" i="24"/>
  <c r="T2" i="24"/>
  <c r="L2" i="24"/>
  <c r="J2" i="24"/>
  <c r="R2" i="24" s="1"/>
  <c r="M22" i="30"/>
  <c r="M17" i="30"/>
  <c r="M10" i="30"/>
  <c r="M14" i="30" s="1"/>
  <c r="W3" i="30"/>
  <c r="T3" i="30"/>
  <c r="O3" i="30"/>
  <c r="L3" i="30"/>
  <c r="G3" i="30"/>
  <c r="D3" i="30"/>
  <c r="T2" i="30"/>
  <c r="L2" i="30"/>
  <c r="J2" i="30"/>
  <c r="R2" i="30" s="1"/>
  <c r="M22" i="31"/>
  <c r="M17" i="31"/>
  <c r="M10" i="31"/>
  <c r="M14" i="31" s="1"/>
  <c r="W3" i="31"/>
  <c r="T3" i="31"/>
  <c r="O3" i="31"/>
  <c r="L3" i="31"/>
  <c r="G3" i="31"/>
  <c r="D3" i="31"/>
  <c r="T2" i="31"/>
  <c r="L2" i="31"/>
  <c r="J2" i="31"/>
  <c r="R2" i="31" s="1"/>
  <c r="M22" i="26"/>
  <c r="M17" i="26"/>
  <c r="M10" i="26"/>
  <c r="M14" i="26" s="1"/>
  <c r="W3" i="26"/>
  <c r="T3" i="26"/>
  <c r="O3" i="26"/>
  <c r="L3" i="26"/>
  <c r="G3" i="26"/>
  <c r="D3" i="26"/>
  <c r="T2" i="26"/>
  <c r="L2" i="26"/>
  <c r="J2" i="26"/>
  <c r="R2" i="26" s="1"/>
  <c r="M22" i="27"/>
  <c r="M17" i="27"/>
  <c r="M10" i="27"/>
  <c r="M14" i="27" s="1"/>
  <c r="W3" i="27"/>
  <c r="T3" i="27"/>
  <c r="O3" i="27"/>
  <c r="L3" i="27"/>
  <c r="G3" i="27"/>
  <c r="D3" i="27"/>
  <c r="T2" i="27"/>
  <c r="L2" i="27"/>
  <c r="J2" i="27"/>
  <c r="R2" i="27" s="1"/>
  <c r="M22" i="23"/>
  <c r="M17" i="23"/>
  <c r="M10" i="23"/>
  <c r="M14" i="23" s="1"/>
  <c r="W3" i="23"/>
  <c r="T3" i="23"/>
  <c r="O3" i="23"/>
  <c r="L3" i="23"/>
  <c r="G3" i="23"/>
  <c r="D3" i="23"/>
  <c r="T2" i="23"/>
  <c r="L2" i="23"/>
  <c r="J2" i="23"/>
  <c r="R2" i="23" s="1"/>
  <c r="M22" i="21"/>
  <c r="M17" i="21"/>
  <c r="M10" i="21"/>
  <c r="M14" i="21" s="1"/>
  <c r="W3" i="21"/>
  <c r="T3" i="21"/>
  <c r="O3" i="21"/>
  <c r="L3" i="21"/>
  <c r="G3" i="21"/>
  <c r="D3" i="21"/>
  <c r="T2" i="21"/>
  <c r="L2" i="21"/>
  <c r="J2" i="21"/>
  <c r="R2" i="21" s="1"/>
  <c r="M22" i="25"/>
  <c r="M17" i="25"/>
  <c r="M10" i="25"/>
  <c r="M14" i="25" s="1"/>
  <c r="W3" i="25"/>
  <c r="T3" i="25"/>
  <c r="O3" i="25"/>
  <c r="L3" i="25"/>
  <c r="G3" i="25"/>
  <c r="D3" i="25"/>
  <c r="T2" i="25"/>
  <c r="L2" i="25"/>
  <c r="J2" i="25"/>
  <c r="R2" i="25" s="1"/>
  <c r="E21" i="4"/>
  <c r="E16" i="4"/>
  <c r="W2" i="4"/>
  <c r="T2" i="4"/>
  <c r="O2" i="4"/>
  <c r="L2" i="4"/>
  <c r="G2" i="4"/>
  <c r="D2" i="4"/>
  <c r="T1" i="4"/>
  <c r="L1" i="4"/>
  <c r="J1" i="4"/>
  <c r="R1" i="4" s="1"/>
  <c r="E21" i="3"/>
  <c r="W2" i="3"/>
  <c r="T2" i="3"/>
  <c r="O2" i="3"/>
  <c r="L2" i="3"/>
  <c r="G2" i="3"/>
  <c r="D2" i="3"/>
  <c r="T1" i="3"/>
  <c r="L1" i="3"/>
  <c r="J1" i="3"/>
  <c r="R1" i="3" s="1"/>
  <c r="M10" i="41"/>
  <c r="M14" i="41" s="1"/>
  <c r="E14" i="41"/>
  <c r="M10" i="40"/>
  <c r="M14" i="40" s="1"/>
  <c r="E10" i="40"/>
  <c r="E14" i="40" s="1"/>
  <c r="M10" i="39"/>
  <c r="M14" i="39" s="1"/>
  <c r="E10" i="39"/>
  <c r="E14" i="39" s="1"/>
  <c r="M10" i="38"/>
  <c r="M14" i="38" s="1"/>
  <c r="E10" i="38"/>
  <c r="E14" i="38" s="1"/>
  <c r="M10" i="37"/>
  <c r="M14" i="37" s="1"/>
  <c r="E10" i="37"/>
  <c r="E14" i="37" s="1"/>
  <c r="F35" i="7"/>
  <c r="E35" i="7" s="1"/>
  <c r="M10" i="36"/>
  <c r="M14" i="36" s="1"/>
  <c r="E10" i="36"/>
  <c r="E14" i="36" s="1"/>
  <c r="K8" i="36"/>
  <c r="S8" i="36" s="1"/>
  <c r="K9" i="36"/>
  <c r="S9" i="36" s="1"/>
  <c r="K10" i="36"/>
  <c r="S10" i="36" s="1"/>
  <c r="K11" i="36"/>
  <c r="S11" i="36" s="1"/>
  <c r="K12" i="36"/>
  <c r="S12" i="36" s="1"/>
  <c r="K13" i="36"/>
  <c r="S13" i="36" s="1"/>
  <c r="K7" i="36"/>
  <c r="S7" i="36" s="1"/>
  <c r="K8" i="35"/>
  <c r="S8" i="35" s="1"/>
  <c r="K9" i="35"/>
  <c r="S9" i="35" s="1"/>
  <c r="K10" i="35"/>
  <c r="S10" i="35" s="1"/>
  <c r="K11" i="35"/>
  <c r="S11" i="35" s="1"/>
  <c r="K12" i="35"/>
  <c r="S12" i="35" s="1"/>
  <c r="K13" i="35"/>
  <c r="S13" i="35" s="1"/>
  <c r="K7" i="35"/>
  <c r="S7" i="35" s="1"/>
  <c r="M10" i="35"/>
  <c r="M14" i="35" s="1"/>
  <c r="E10" i="35"/>
  <c r="E14" i="35" s="1"/>
  <c r="M10" i="34"/>
  <c r="M14" i="34" s="1"/>
  <c r="E10" i="34"/>
  <c r="E14" i="34" s="1"/>
  <c r="K8" i="34"/>
  <c r="S8" i="34" s="1"/>
  <c r="K9" i="34"/>
  <c r="S9" i="34" s="1"/>
  <c r="K10" i="34"/>
  <c r="S10" i="34" s="1"/>
  <c r="K11" i="34"/>
  <c r="S11" i="34" s="1"/>
  <c r="K12" i="34"/>
  <c r="S12" i="34" s="1"/>
  <c r="K13" i="34"/>
  <c r="S13" i="34" s="1"/>
  <c r="K7" i="34"/>
  <c r="S7" i="34" s="1"/>
  <c r="M10" i="43"/>
  <c r="M14" i="43" s="1"/>
  <c r="E10" i="43"/>
  <c r="E14" i="43" s="1"/>
  <c r="K8" i="43"/>
  <c r="S8" i="43" s="1"/>
  <c r="K9" i="43"/>
  <c r="S9" i="43" s="1"/>
  <c r="K10" i="43"/>
  <c r="S10" i="43" s="1"/>
  <c r="K11" i="43"/>
  <c r="S11" i="43" s="1"/>
  <c r="K12" i="43"/>
  <c r="S12" i="43" s="1"/>
  <c r="K13" i="43"/>
  <c r="S13" i="43" s="1"/>
  <c r="K7" i="43"/>
  <c r="S7" i="43" s="1"/>
  <c r="M10" i="42"/>
  <c r="M14" i="42" s="1"/>
  <c r="E10" i="42"/>
  <c r="E14" i="42" s="1"/>
  <c r="K8" i="42"/>
  <c r="S8" i="42" s="1"/>
  <c r="K9" i="42"/>
  <c r="S9" i="42" s="1"/>
  <c r="K10" i="42"/>
  <c r="S10" i="42" s="1"/>
  <c r="K11" i="42"/>
  <c r="S11" i="42" s="1"/>
  <c r="K12" i="42"/>
  <c r="S12" i="42" s="1"/>
  <c r="K13" i="42"/>
  <c r="S13" i="42" s="1"/>
  <c r="K7" i="42"/>
  <c r="S7" i="42" s="1"/>
  <c r="M42" i="7"/>
  <c r="D34" i="8"/>
  <c r="C36" i="8"/>
  <c r="C35" i="8"/>
  <c r="M65" i="45"/>
  <c r="E65" i="45"/>
  <c r="K60" i="45"/>
  <c r="S60" i="45" s="1"/>
  <c r="J60" i="45"/>
  <c r="K59" i="45"/>
  <c r="S59" i="45" s="1"/>
  <c r="J59" i="45"/>
  <c r="M58" i="45"/>
  <c r="K58" i="45"/>
  <c r="S58" i="45" s="1"/>
  <c r="J58" i="45"/>
  <c r="E58" i="45"/>
  <c r="U57" i="45"/>
  <c r="K57" i="45"/>
  <c r="S57" i="45" s="1"/>
  <c r="J57" i="45"/>
  <c r="U56" i="45"/>
  <c r="K56" i="45"/>
  <c r="S56" i="45" s="1"/>
  <c r="J56" i="45"/>
  <c r="K55" i="45"/>
  <c r="S55" i="45" s="1"/>
  <c r="J55" i="45"/>
  <c r="M54" i="45"/>
  <c r="K54" i="45"/>
  <c r="S54" i="45" s="1"/>
  <c r="J54" i="45"/>
  <c r="E54" i="45"/>
  <c r="U53" i="45"/>
  <c r="K53" i="45"/>
  <c r="S53" i="45" s="1"/>
  <c r="J53" i="45"/>
  <c r="U52" i="45"/>
  <c r="K52" i="45"/>
  <c r="S52" i="45" s="1"/>
  <c r="J52" i="45"/>
  <c r="K51" i="45"/>
  <c r="S51" i="45" s="1"/>
  <c r="J51" i="45"/>
  <c r="K50" i="45"/>
  <c r="S50" i="45" s="1"/>
  <c r="J50" i="45"/>
  <c r="M49" i="45"/>
  <c r="U49" i="45" s="1"/>
  <c r="K49" i="45"/>
  <c r="S49" i="45" s="1"/>
  <c r="J49" i="45"/>
  <c r="U48" i="45"/>
  <c r="K48" i="45"/>
  <c r="S48" i="45" s="1"/>
  <c r="J48" i="45"/>
  <c r="K47" i="45"/>
  <c r="S47" i="45" s="1"/>
  <c r="J47" i="45"/>
  <c r="U46" i="45"/>
  <c r="K46" i="45"/>
  <c r="S46" i="45" s="1"/>
  <c r="J46" i="45"/>
  <c r="K45" i="45"/>
  <c r="S45" i="45" s="1"/>
  <c r="J45" i="45"/>
  <c r="U44" i="45"/>
  <c r="K44" i="45"/>
  <c r="S44" i="45" s="1"/>
  <c r="J44" i="45"/>
  <c r="K43" i="45"/>
  <c r="S43" i="45" s="1"/>
  <c r="J43" i="45"/>
  <c r="K42" i="45"/>
  <c r="S42" i="45" s="1"/>
  <c r="J42" i="45"/>
  <c r="M41" i="45"/>
  <c r="D35" i="8" s="1"/>
  <c r="K41" i="45"/>
  <c r="S41" i="45" s="1"/>
  <c r="J41" i="45"/>
  <c r="U40" i="45"/>
  <c r="K40" i="45"/>
  <c r="S40" i="45" s="1"/>
  <c r="J40" i="45"/>
  <c r="K39" i="45"/>
  <c r="S39" i="45" s="1"/>
  <c r="J39" i="45"/>
  <c r="U38" i="45"/>
  <c r="K38" i="45"/>
  <c r="S38" i="45" s="1"/>
  <c r="J38" i="45"/>
  <c r="K37" i="45"/>
  <c r="S37" i="45" s="1"/>
  <c r="J37" i="45"/>
  <c r="U36" i="45"/>
  <c r="K36" i="45"/>
  <c r="S36" i="45" s="1"/>
  <c r="J36" i="45"/>
  <c r="K35" i="45"/>
  <c r="S35" i="45" s="1"/>
  <c r="J35" i="45"/>
  <c r="K34" i="45"/>
  <c r="S34" i="45" s="1"/>
  <c r="J34" i="45"/>
  <c r="K33" i="45"/>
  <c r="S33" i="45" s="1"/>
  <c r="J33" i="45"/>
  <c r="M32" i="45"/>
  <c r="K32" i="45"/>
  <c r="S32" i="45" s="1"/>
  <c r="J32" i="45"/>
  <c r="E32" i="45"/>
  <c r="U31" i="45"/>
  <c r="K31" i="45"/>
  <c r="S31" i="45" s="1"/>
  <c r="J31" i="45"/>
  <c r="U30" i="45"/>
  <c r="K30" i="45"/>
  <c r="S30" i="45" s="1"/>
  <c r="J30" i="45"/>
  <c r="K29" i="45"/>
  <c r="S29" i="45" s="1"/>
  <c r="J29" i="45"/>
  <c r="M28" i="45"/>
  <c r="K28" i="45"/>
  <c r="S28" i="45" s="1"/>
  <c r="J28" i="45"/>
  <c r="E28" i="45"/>
  <c r="U27" i="45"/>
  <c r="J27" i="45"/>
  <c r="K26" i="45"/>
  <c r="S26" i="45" s="1"/>
  <c r="J26" i="45"/>
  <c r="P25" i="45"/>
  <c r="O25" i="45"/>
  <c r="N25" i="45"/>
  <c r="M25" i="45"/>
  <c r="L25" i="45"/>
  <c r="K25" i="45"/>
  <c r="S25" i="45" s="1"/>
  <c r="J25" i="45"/>
  <c r="E25" i="45"/>
  <c r="U24" i="45"/>
  <c r="K24" i="45"/>
  <c r="S24" i="45" s="1"/>
  <c r="J24" i="45"/>
  <c r="U23" i="45"/>
  <c r="K23" i="45"/>
  <c r="S23" i="45" s="1"/>
  <c r="J23" i="45"/>
  <c r="K22" i="45"/>
  <c r="S22" i="45" s="1"/>
  <c r="J22" i="45"/>
  <c r="K20" i="45"/>
  <c r="S20" i="45" s="1"/>
  <c r="M19" i="45"/>
  <c r="K19" i="45"/>
  <c r="S19" i="45" s="1"/>
  <c r="U18" i="45"/>
  <c r="K18" i="45"/>
  <c r="S18" i="45" s="1"/>
  <c r="J18" i="45"/>
  <c r="R18" i="45" s="1"/>
  <c r="U17" i="45"/>
  <c r="K17" i="45"/>
  <c r="S17" i="45" s="1"/>
  <c r="J17" i="45"/>
  <c r="R17" i="45" s="1"/>
  <c r="U16" i="45"/>
  <c r="K16" i="45"/>
  <c r="S16" i="45" s="1"/>
  <c r="J16" i="45"/>
  <c r="R16" i="45" s="1"/>
  <c r="K15" i="45"/>
  <c r="S15" i="45" s="1"/>
  <c r="J15" i="45"/>
  <c r="R15" i="45" s="1"/>
  <c r="E15" i="45"/>
  <c r="U15" i="45" s="1"/>
  <c r="U14" i="45"/>
  <c r="K14" i="45"/>
  <c r="S14" i="45" s="1"/>
  <c r="J14" i="45"/>
  <c r="R14" i="45" s="1"/>
  <c r="U13" i="45"/>
  <c r="K13" i="45"/>
  <c r="S13" i="45" s="1"/>
  <c r="J13" i="45"/>
  <c r="R13" i="45" s="1"/>
  <c r="U12" i="45"/>
  <c r="K12" i="45"/>
  <c r="S12" i="45" s="1"/>
  <c r="J12" i="45"/>
  <c r="R12" i="45" s="1"/>
  <c r="K11" i="45"/>
  <c r="S11" i="45" s="1"/>
  <c r="J11" i="45"/>
  <c r="R11" i="45" s="1"/>
  <c r="E11" i="45"/>
  <c r="U11" i="45" s="1"/>
  <c r="X10" i="45"/>
  <c r="W10" i="45"/>
  <c r="V10" i="45"/>
  <c r="U10" i="45"/>
  <c r="T10" i="45"/>
  <c r="K10" i="45"/>
  <c r="S10" i="45" s="1"/>
  <c r="J10" i="45"/>
  <c r="R10" i="45" s="1"/>
  <c r="M9" i="45"/>
  <c r="K9" i="45"/>
  <c r="S9" i="45" s="1"/>
  <c r="E9" i="45"/>
  <c r="U8" i="45"/>
  <c r="K8" i="45"/>
  <c r="S8" i="45" s="1"/>
  <c r="J8" i="45"/>
  <c r="R8" i="45" s="1"/>
  <c r="X7" i="45"/>
  <c r="W7" i="45"/>
  <c r="V7" i="45"/>
  <c r="U7" i="45"/>
  <c r="T7" i="45"/>
  <c r="K7" i="45"/>
  <c r="S7" i="45" s="1"/>
  <c r="J7" i="45"/>
  <c r="R7" i="45" s="1"/>
  <c r="W3" i="45"/>
  <c r="T3" i="45"/>
  <c r="O3" i="45"/>
  <c r="L3" i="45"/>
  <c r="G3" i="45"/>
  <c r="D3" i="45"/>
  <c r="T2" i="45"/>
  <c r="L2" i="45"/>
  <c r="J2" i="45"/>
  <c r="R2" i="45" s="1"/>
  <c r="L19" i="4" l="1"/>
  <c r="M10" i="4"/>
  <c r="M15" i="4"/>
  <c r="M16" i="4" s="1"/>
  <c r="E10" i="4"/>
  <c r="E11" i="4"/>
  <c r="M18" i="4"/>
  <c r="M21" i="4" s="1"/>
  <c r="M12" i="4"/>
  <c r="M11" i="4"/>
  <c r="E12" i="4"/>
  <c r="E8" i="4"/>
  <c r="M8" i="4"/>
  <c r="L20" i="3"/>
  <c r="M10" i="3"/>
  <c r="E10" i="3"/>
  <c r="M11" i="3"/>
  <c r="E8" i="3"/>
  <c r="M8" i="3"/>
  <c r="M18" i="3"/>
  <c r="E12" i="3"/>
  <c r="M12" i="3"/>
  <c r="M15" i="3"/>
  <c r="M16" i="3" s="1"/>
  <c r="E11" i="3"/>
  <c r="L21" i="25"/>
  <c r="D16" i="25"/>
  <c r="D21" i="25"/>
  <c r="F21" i="25" s="1"/>
  <c r="G21" i="25" s="1"/>
  <c r="H21" i="25" s="1"/>
  <c r="D13" i="25"/>
  <c r="F13" i="25" s="1"/>
  <c r="G13" i="25" s="1"/>
  <c r="H13" i="25" s="1"/>
  <c r="D20" i="25"/>
  <c r="F20" i="25" s="1"/>
  <c r="G20" i="25" s="1"/>
  <c r="H20" i="25" s="1"/>
  <c r="D9" i="25"/>
  <c r="F9" i="25" s="1"/>
  <c r="G9" i="25" s="1"/>
  <c r="H9" i="25" s="1"/>
  <c r="D8" i="25"/>
  <c r="F8" i="25" s="1"/>
  <c r="G8" i="25" s="1"/>
  <c r="H8" i="25" s="1"/>
  <c r="D12" i="25"/>
  <c r="F12" i="25" s="1"/>
  <c r="G12" i="25" s="1"/>
  <c r="H12" i="25" s="1"/>
  <c r="D11" i="25"/>
  <c r="D19" i="25"/>
  <c r="D7" i="25"/>
  <c r="D20" i="21"/>
  <c r="D9" i="21"/>
  <c r="D19" i="21"/>
  <c r="D8" i="21"/>
  <c r="F8" i="21" s="1"/>
  <c r="G8" i="21" s="1"/>
  <c r="H8" i="21" s="1"/>
  <c r="D16" i="21"/>
  <c r="D7" i="21"/>
  <c r="D13" i="21"/>
  <c r="F13" i="21" s="1"/>
  <c r="G13" i="21" s="1"/>
  <c r="H13" i="21" s="1"/>
  <c r="D12" i="21"/>
  <c r="D21" i="21"/>
  <c r="F21" i="21" s="1"/>
  <c r="G21" i="21" s="1"/>
  <c r="H21" i="21" s="1"/>
  <c r="D11" i="21"/>
  <c r="L21" i="23"/>
  <c r="D22" i="23"/>
  <c r="F22" i="23" s="1"/>
  <c r="G22" i="23" s="1"/>
  <c r="H22" i="23" s="1"/>
  <c r="D13" i="23"/>
  <c r="D21" i="23"/>
  <c r="F21" i="23" s="1"/>
  <c r="G21" i="23" s="1"/>
  <c r="H21" i="23" s="1"/>
  <c r="D12" i="23"/>
  <c r="D20" i="23"/>
  <c r="D8" i="23"/>
  <c r="D10" i="23"/>
  <c r="F10" i="23" s="1"/>
  <c r="G10" i="23" s="1"/>
  <c r="H10" i="23" s="1"/>
  <c r="D9" i="23"/>
  <c r="F9" i="23" s="1"/>
  <c r="G9" i="23" s="1"/>
  <c r="H9" i="23" s="1"/>
  <c r="D17" i="23"/>
  <c r="D14" i="23"/>
  <c r="D16" i="27"/>
  <c r="D13" i="27"/>
  <c r="F13" i="27" s="1"/>
  <c r="G13" i="27" s="1"/>
  <c r="H13" i="27" s="1"/>
  <c r="D12" i="27"/>
  <c r="F12" i="27" s="1"/>
  <c r="G12" i="27" s="1"/>
  <c r="H12" i="27" s="1"/>
  <c r="D9" i="27"/>
  <c r="D11" i="27"/>
  <c r="D21" i="27"/>
  <c r="D20" i="27"/>
  <c r="F20" i="27" s="1"/>
  <c r="G20" i="27" s="1"/>
  <c r="H20" i="27" s="1"/>
  <c r="D8" i="27"/>
  <c r="F8" i="27" s="1"/>
  <c r="G8" i="27" s="1"/>
  <c r="H8" i="27" s="1"/>
  <c r="D19" i="27"/>
  <c r="D7" i="27"/>
  <c r="L21" i="26"/>
  <c r="D21" i="26"/>
  <c r="F21" i="26" s="1"/>
  <c r="G21" i="26" s="1"/>
  <c r="H21" i="26" s="1"/>
  <c r="D11" i="26"/>
  <c r="D20" i="26"/>
  <c r="F20" i="26" s="1"/>
  <c r="G20" i="26" s="1"/>
  <c r="H20" i="26" s="1"/>
  <c r="D19" i="26"/>
  <c r="D9" i="26"/>
  <c r="D16" i="26"/>
  <c r="D8" i="26"/>
  <c r="F8" i="26" s="1"/>
  <c r="G8" i="26" s="1"/>
  <c r="H8" i="26" s="1"/>
  <c r="D7" i="26"/>
  <c r="D13" i="26"/>
  <c r="F13" i="26" s="1"/>
  <c r="G13" i="26" s="1"/>
  <c r="H13" i="26" s="1"/>
  <c r="D12" i="26"/>
  <c r="L16" i="31"/>
  <c r="L17" i="31" s="1"/>
  <c r="D13" i="31"/>
  <c r="F13" i="31" s="1"/>
  <c r="G13" i="31" s="1"/>
  <c r="H13" i="31" s="1"/>
  <c r="D12" i="31"/>
  <c r="F12" i="31" s="1"/>
  <c r="G12" i="31" s="1"/>
  <c r="H12" i="31" s="1"/>
  <c r="D21" i="31"/>
  <c r="F21" i="31" s="1"/>
  <c r="G21" i="31" s="1"/>
  <c r="H21" i="31" s="1"/>
  <c r="D11" i="31"/>
  <c r="D20" i="31"/>
  <c r="D8" i="31"/>
  <c r="F8" i="31" s="1"/>
  <c r="G8" i="31" s="1"/>
  <c r="H8" i="31" s="1"/>
  <c r="D7" i="31"/>
  <c r="D9" i="31"/>
  <c r="F9" i="31" s="1"/>
  <c r="G9" i="31" s="1"/>
  <c r="H9" i="31" s="1"/>
  <c r="D19" i="31"/>
  <c r="D16" i="31"/>
  <c r="L19" i="30"/>
  <c r="D7" i="30"/>
  <c r="D16" i="30"/>
  <c r="D21" i="30"/>
  <c r="F21" i="30" s="1"/>
  <c r="G21" i="30" s="1"/>
  <c r="H21" i="30" s="1"/>
  <c r="D11" i="30"/>
  <c r="D20" i="30"/>
  <c r="F20" i="30" s="1"/>
  <c r="G20" i="30" s="1"/>
  <c r="H20" i="30" s="1"/>
  <c r="D13" i="30"/>
  <c r="F13" i="30" s="1"/>
  <c r="G13" i="30" s="1"/>
  <c r="H13" i="30" s="1"/>
  <c r="D12" i="30"/>
  <c r="F12" i="30" s="1"/>
  <c r="G12" i="30" s="1"/>
  <c r="H12" i="30" s="1"/>
  <c r="D9" i="30"/>
  <c r="F9" i="30" s="1"/>
  <c r="G9" i="30" s="1"/>
  <c r="H9" i="30" s="1"/>
  <c r="D8" i="30"/>
  <c r="F8" i="30" s="1"/>
  <c r="G8" i="30" s="1"/>
  <c r="H8" i="30" s="1"/>
  <c r="D19" i="30"/>
  <c r="L21" i="24"/>
  <c r="N21" i="24" s="1"/>
  <c r="D12" i="24"/>
  <c r="F12" i="24" s="1"/>
  <c r="G12" i="24" s="1"/>
  <c r="H12" i="24" s="1"/>
  <c r="D11" i="24"/>
  <c r="D7" i="24"/>
  <c r="D9" i="24"/>
  <c r="F9" i="24" s="1"/>
  <c r="G9" i="24" s="1"/>
  <c r="H9" i="24" s="1"/>
  <c r="D20" i="24"/>
  <c r="F20" i="24" s="1"/>
  <c r="G20" i="24" s="1"/>
  <c r="H20" i="24" s="1"/>
  <c r="D21" i="24"/>
  <c r="F21" i="24" s="1"/>
  <c r="G21" i="24" s="1"/>
  <c r="H21" i="24" s="1"/>
  <c r="D8" i="24"/>
  <c r="D19" i="24"/>
  <c r="D16" i="24"/>
  <c r="D13" i="24"/>
  <c r="F13" i="24" s="1"/>
  <c r="G13" i="24" s="1"/>
  <c r="H13" i="24" s="1"/>
  <c r="L21" i="28"/>
  <c r="D20" i="28"/>
  <c r="F20" i="28" s="1"/>
  <c r="G20" i="28" s="1"/>
  <c r="H20" i="28" s="1"/>
  <c r="D8" i="28"/>
  <c r="F8" i="28" s="1"/>
  <c r="G8" i="28" s="1"/>
  <c r="H8" i="28" s="1"/>
  <c r="D19" i="28"/>
  <c r="D7" i="28"/>
  <c r="D11" i="28"/>
  <c r="D12" i="28"/>
  <c r="F12" i="28" s="1"/>
  <c r="G12" i="28" s="1"/>
  <c r="H12" i="28" s="1"/>
  <c r="D16" i="28"/>
  <c r="D13" i="28"/>
  <c r="F13" i="28" s="1"/>
  <c r="G13" i="28" s="1"/>
  <c r="H13" i="28" s="1"/>
  <c r="D9" i="28"/>
  <c r="D21" i="28"/>
  <c r="F21" i="28" s="1"/>
  <c r="G21" i="28" s="1"/>
  <c r="H21" i="28" s="1"/>
  <c r="L21" i="29"/>
  <c r="N21" i="29" s="1"/>
  <c r="D13" i="29"/>
  <c r="F13" i="29" s="1"/>
  <c r="G13" i="29" s="1"/>
  <c r="H13" i="29" s="1"/>
  <c r="D12" i="29"/>
  <c r="F12" i="29" s="1"/>
  <c r="G12" i="29" s="1"/>
  <c r="H12" i="29" s="1"/>
  <c r="D20" i="29"/>
  <c r="F20" i="29" s="1"/>
  <c r="G20" i="29" s="1"/>
  <c r="H20" i="29" s="1"/>
  <c r="D11" i="29"/>
  <c r="D8" i="29"/>
  <c r="F8" i="29" s="1"/>
  <c r="G8" i="29" s="1"/>
  <c r="H8" i="29" s="1"/>
  <c r="D9" i="29"/>
  <c r="F9" i="29" s="1"/>
  <c r="G9" i="29" s="1"/>
  <c r="H9" i="29" s="1"/>
  <c r="D21" i="29"/>
  <c r="F21" i="29" s="1"/>
  <c r="G21" i="29" s="1"/>
  <c r="H21" i="29" s="1"/>
  <c r="D19" i="29"/>
  <c r="D7" i="29"/>
  <c r="D16" i="29"/>
  <c r="L20" i="46"/>
  <c r="N20" i="46" s="1"/>
  <c r="D9" i="46"/>
  <c r="F9" i="46" s="1"/>
  <c r="G9" i="46" s="1"/>
  <c r="H9" i="46" s="1"/>
  <c r="D21" i="46"/>
  <c r="F21" i="46" s="1"/>
  <c r="G21" i="46" s="1"/>
  <c r="H21" i="46" s="1"/>
  <c r="D20" i="46"/>
  <c r="F20" i="46" s="1"/>
  <c r="G20" i="46" s="1"/>
  <c r="H20" i="46" s="1"/>
  <c r="D8" i="46"/>
  <c r="F8" i="46" s="1"/>
  <c r="G8" i="46" s="1"/>
  <c r="H8" i="46" s="1"/>
  <c r="D16" i="46"/>
  <c r="D19" i="46"/>
  <c r="D7" i="46"/>
  <c r="D13" i="46"/>
  <c r="D12" i="46"/>
  <c r="D11" i="46"/>
  <c r="H73" i="7"/>
  <c r="Z73" i="7" s="1"/>
  <c r="Z39" i="7"/>
  <c r="L7" i="29"/>
  <c r="L20" i="28"/>
  <c r="N20" i="28" s="1"/>
  <c r="O20" i="28" s="1"/>
  <c r="P20" i="28" s="1"/>
  <c r="L7" i="28"/>
  <c r="M23" i="27"/>
  <c r="L8" i="28"/>
  <c r="N8" i="28" s="1"/>
  <c r="O8" i="28" s="1"/>
  <c r="P8" i="28" s="1"/>
  <c r="L9" i="28"/>
  <c r="N9" i="28" s="1"/>
  <c r="O9" i="28" s="1"/>
  <c r="P9" i="28" s="1"/>
  <c r="L20" i="29"/>
  <c r="N20" i="29" s="1"/>
  <c r="O20" i="29" s="1"/>
  <c r="P20" i="29" s="1"/>
  <c r="M59" i="45"/>
  <c r="D37" i="8" s="1"/>
  <c r="G35" i="7"/>
  <c r="H35" i="7" s="1"/>
  <c r="I35" i="7" s="1"/>
  <c r="M20" i="45"/>
  <c r="M23" i="31"/>
  <c r="H74" i="7"/>
  <c r="Z74" i="7" s="1"/>
  <c r="M33" i="45"/>
  <c r="L33" i="45" s="1"/>
  <c r="N33" i="45" s="1"/>
  <c r="O33" i="45" s="1"/>
  <c r="H75" i="7"/>
  <c r="Z75" i="7" s="1"/>
  <c r="L8" i="25"/>
  <c r="N8" i="25" s="1"/>
  <c r="O8" i="25" s="1"/>
  <c r="P8" i="25" s="1"/>
  <c r="G72" i="7"/>
  <c r="Y72" i="7" s="1"/>
  <c r="I77" i="7"/>
  <c r="E87" i="2"/>
  <c r="L8" i="29"/>
  <c r="L16" i="29"/>
  <c r="L17" i="29" s="1"/>
  <c r="L8" i="26"/>
  <c r="N8" i="26" s="1"/>
  <c r="O8" i="26" s="1"/>
  <c r="P8" i="26" s="1"/>
  <c r="L8" i="24"/>
  <c r="N8" i="24" s="1"/>
  <c r="L19" i="29"/>
  <c r="N19" i="29" s="1"/>
  <c r="O19" i="29" s="1"/>
  <c r="N11" i="3"/>
  <c r="O11" i="3" s="1"/>
  <c r="P11" i="3" s="1"/>
  <c r="AC18" i="11"/>
  <c r="L12" i="23"/>
  <c r="N12" i="23" s="1"/>
  <c r="L12" i="26"/>
  <c r="N12" i="26" s="1"/>
  <c r="O12" i="26" s="1"/>
  <c r="P12" i="26" s="1"/>
  <c r="L12" i="24"/>
  <c r="N12" i="24" s="1"/>
  <c r="O12" i="24" s="1"/>
  <c r="P12" i="24" s="1"/>
  <c r="L12" i="28"/>
  <c r="N12" i="28" s="1"/>
  <c r="O12" i="28" s="1"/>
  <c r="P12" i="28" s="1"/>
  <c r="L12" i="25"/>
  <c r="L13" i="28"/>
  <c r="N13" i="28" s="1"/>
  <c r="O13" i="28" s="1"/>
  <c r="P13" i="28" s="1"/>
  <c r="G68" i="7"/>
  <c r="Y68" i="7" s="1"/>
  <c r="L12" i="29"/>
  <c r="L16" i="25"/>
  <c r="L17" i="25" s="1"/>
  <c r="L8" i="27"/>
  <c r="N8" i="27" s="1"/>
  <c r="O8" i="27" s="1"/>
  <c r="P8" i="27" s="1"/>
  <c r="M23" i="26"/>
  <c r="L16" i="30"/>
  <c r="L17" i="30" s="1"/>
  <c r="AD47" i="11"/>
  <c r="AE47" i="11" s="1"/>
  <c r="D16" i="4"/>
  <c r="H68" i="7"/>
  <c r="Z68" i="7" s="1"/>
  <c r="Z69" i="7"/>
  <c r="U54" i="45"/>
  <c r="U58" i="45"/>
  <c r="L16" i="4"/>
  <c r="L6" i="3"/>
  <c r="X77" i="7"/>
  <c r="E77" i="7"/>
  <c r="AA72" i="7"/>
  <c r="AA77" i="7" s="1"/>
  <c r="W77" i="7"/>
  <c r="L58" i="45"/>
  <c r="N58" i="45" s="1"/>
  <c r="D56" i="45"/>
  <c r="F56" i="45" s="1"/>
  <c r="D31" i="45"/>
  <c r="T31" i="45" s="1"/>
  <c r="D14" i="45"/>
  <c r="T14" i="45" s="1"/>
  <c r="D64" i="45"/>
  <c r="F64" i="45" s="1"/>
  <c r="G64" i="45" s="1"/>
  <c r="H64" i="45" s="1"/>
  <c r="L11" i="45"/>
  <c r="N11" i="45" s="1"/>
  <c r="L62" i="45"/>
  <c r="L36" i="45"/>
  <c r="N36" i="45" s="1"/>
  <c r="O36" i="45" s="1"/>
  <c r="L18" i="45"/>
  <c r="N18" i="45" s="1"/>
  <c r="D13" i="45"/>
  <c r="T13" i="45" s="1"/>
  <c r="D18" i="45"/>
  <c r="F18" i="45" s="1"/>
  <c r="G18" i="45" s="1"/>
  <c r="D16" i="45"/>
  <c r="T16" i="45" s="1"/>
  <c r="U9" i="45"/>
  <c r="D9" i="45"/>
  <c r="D24" i="45"/>
  <c r="F24" i="45" s="1"/>
  <c r="V24" i="45" s="1"/>
  <c r="L12" i="27"/>
  <c r="N12" i="27" s="1"/>
  <c r="L12" i="31"/>
  <c r="N12" i="31" s="1"/>
  <c r="O12" i="31" s="1"/>
  <c r="P12" i="31" s="1"/>
  <c r="D33" i="8"/>
  <c r="L54" i="45"/>
  <c r="N54" i="45" s="1"/>
  <c r="O54" i="45" s="1"/>
  <c r="P54" i="45" s="1"/>
  <c r="L9" i="45"/>
  <c r="L6" i="4"/>
  <c r="N6" i="4" s="1"/>
  <c r="L21" i="46"/>
  <c r="N21" i="46" s="1"/>
  <c r="O21" i="46" s="1"/>
  <c r="P21" i="46" s="1"/>
  <c r="L12" i="46"/>
  <c r="N12" i="46" s="1"/>
  <c r="L8" i="46"/>
  <c r="N8" i="46" s="1"/>
  <c r="L16" i="46"/>
  <c r="L17" i="46" s="1"/>
  <c r="L19" i="31"/>
  <c r="L21" i="31"/>
  <c r="N21" i="31" s="1"/>
  <c r="L20" i="31"/>
  <c r="N20" i="31" s="1"/>
  <c r="O20" i="31" s="1"/>
  <c r="P20" i="31" s="1"/>
  <c r="L9" i="31"/>
  <c r="N9" i="31" s="1"/>
  <c r="L21" i="27"/>
  <c r="N21" i="27" s="1"/>
  <c r="O21" i="27" s="1"/>
  <c r="P21" i="27" s="1"/>
  <c r="L16" i="27"/>
  <c r="L17" i="27" s="1"/>
  <c r="L20" i="27"/>
  <c r="N20" i="27" s="1"/>
  <c r="L38" i="45"/>
  <c r="N38" i="45" s="1"/>
  <c r="O38" i="45" s="1"/>
  <c r="P38" i="45" s="1"/>
  <c r="X38" i="45" s="1"/>
  <c r="D7" i="4"/>
  <c r="F7" i="4" s="1"/>
  <c r="G7" i="4" s="1"/>
  <c r="H7" i="4" s="1"/>
  <c r="L8" i="45"/>
  <c r="N8" i="45" s="1"/>
  <c r="O8" i="45" s="1"/>
  <c r="M23" i="25"/>
  <c r="L30" i="45"/>
  <c r="N30" i="45" s="1"/>
  <c r="O30" i="45" s="1"/>
  <c r="L44" i="45"/>
  <c r="T44" i="45" s="1"/>
  <c r="L20" i="4"/>
  <c r="N20" i="4" s="1"/>
  <c r="N11" i="4"/>
  <c r="O11" i="4" s="1"/>
  <c r="P11" i="4" s="1"/>
  <c r="L7" i="4"/>
  <c r="N7" i="4" s="1"/>
  <c r="O7" i="4" s="1"/>
  <c r="P7" i="4" s="1"/>
  <c r="D19" i="4"/>
  <c r="F19" i="4" s="1"/>
  <c r="G19" i="4" s="1"/>
  <c r="H19" i="4" s="1"/>
  <c r="N12" i="4"/>
  <c r="O12" i="4" s="1"/>
  <c r="P12" i="4" s="1"/>
  <c r="D6" i="4"/>
  <c r="F6" i="4" s="1"/>
  <c r="L8" i="31"/>
  <c r="N8" i="31" s="1"/>
  <c r="O8" i="31" s="1"/>
  <c r="P8" i="31" s="1"/>
  <c r="P18" i="11"/>
  <c r="D7" i="3"/>
  <c r="F7" i="3" s="1"/>
  <c r="G7" i="3" s="1"/>
  <c r="H7" i="3" s="1"/>
  <c r="L16" i="3"/>
  <c r="L8" i="23"/>
  <c r="N8" i="23" s="1"/>
  <c r="M23" i="28"/>
  <c r="L16" i="24"/>
  <c r="L17" i="24" s="1"/>
  <c r="L19" i="28"/>
  <c r="L13" i="29"/>
  <c r="N13" i="29" s="1"/>
  <c r="O13" i="29" s="1"/>
  <c r="P13" i="29" s="1"/>
  <c r="L19" i="3"/>
  <c r="N19" i="3" s="1"/>
  <c r="O19" i="3" s="1"/>
  <c r="P19" i="3" s="1"/>
  <c r="L16" i="23"/>
  <c r="L17" i="23" s="1"/>
  <c r="L16" i="26"/>
  <c r="L17" i="26" s="1"/>
  <c r="L8" i="30"/>
  <c r="L20" i="30"/>
  <c r="T20" i="30" s="1"/>
  <c r="D6" i="3"/>
  <c r="D7" i="23"/>
  <c r="F7" i="23" s="1"/>
  <c r="L9" i="30"/>
  <c r="N9" i="30" s="1"/>
  <c r="O9" i="30" s="1"/>
  <c r="P9" i="30" s="1"/>
  <c r="L12" i="30"/>
  <c r="N12" i="30" s="1"/>
  <c r="O12" i="30" s="1"/>
  <c r="P12" i="30" s="1"/>
  <c r="L21" i="30"/>
  <c r="N21" i="30" s="1"/>
  <c r="O21" i="30" s="1"/>
  <c r="P21" i="30" s="1"/>
  <c r="L20" i="24"/>
  <c r="N20" i="24" s="1"/>
  <c r="L16" i="28"/>
  <c r="L17" i="28" s="1"/>
  <c r="U25" i="45"/>
  <c r="L7" i="3"/>
  <c r="L20" i="25"/>
  <c r="N20" i="25" s="1"/>
  <c r="O20" i="25" s="1"/>
  <c r="P20" i="25" s="1"/>
  <c r="L20" i="23"/>
  <c r="N20" i="23" s="1"/>
  <c r="O20" i="23" s="1"/>
  <c r="P20" i="23" s="1"/>
  <c r="L20" i="26"/>
  <c r="N20" i="26" s="1"/>
  <c r="O20" i="26" s="1"/>
  <c r="P20" i="26" s="1"/>
  <c r="AD16" i="11"/>
  <c r="AE16" i="11" s="1"/>
  <c r="AD17" i="11"/>
  <c r="AE17" i="11" s="1"/>
  <c r="M23" i="46"/>
  <c r="M87" i="2" s="1"/>
  <c r="O52" i="7" s="1"/>
  <c r="O20" i="46"/>
  <c r="P20" i="46" s="1"/>
  <c r="L7" i="46"/>
  <c r="L13" i="46"/>
  <c r="L19" i="46"/>
  <c r="L11" i="46"/>
  <c r="L9" i="46"/>
  <c r="M23" i="29"/>
  <c r="N12" i="29"/>
  <c r="O12" i="29" s="1"/>
  <c r="P12" i="29" s="1"/>
  <c r="N16" i="29"/>
  <c r="N17" i="29" s="1"/>
  <c r="L11" i="29"/>
  <c r="N7" i="29"/>
  <c r="L9" i="29"/>
  <c r="N21" i="28"/>
  <c r="O21" i="28" s="1"/>
  <c r="P21" i="28" s="1"/>
  <c r="L11" i="28"/>
  <c r="N7" i="28"/>
  <c r="O7" i="28" s="1"/>
  <c r="M23" i="24"/>
  <c r="L11" i="24"/>
  <c r="L7" i="24"/>
  <c r="L13" i="24"/>
  <c r="L19" i="24"/>
  <c r="L9" i="24"/>
  <c r="N19" i="30"/>
  <c r="M23" i="30"/>
  <c r="L11" i="30"/>
  <c r="L7" i="30"/>
  <c r="L13" i="30"/>
  <c r="O21" i="31"/>
  <c r="P21" i="31" s="1"/>
  <c r="N16" i="31"/>
  <c r="N17" i="31" s="1"/>
  <c r="L11" i="31"/>
  <c r="L7" i="31"/>
  <c r="L13" i="31"/>
  <c r="N21" i="26"/>
  <c r="O21" i="26" s="1"/>
  <c r="P21" i="26" s="1"/>
  <c r="L11" i="26"/>
  <c r="L7" i="26"/>
  <c r="L13" i="26"/>
  <c r="L19" i="26"/>
  <c r="L9" i="26"/>
  <c r="L11" i="27"/>
  <c r="L7" i="27"/>
  <c r="L13" i="27"/>
  <c r="L19" i="27"/>
  <c r="L9" i="27"/>
  <c r="N21" i="23"/>
  <c r="O21" i="23" s="1"/>
  <c r="P21" i="23" s="1"/>
  <c r="M23" i="23"/>
  <c r="L11" i="23"/>
  <c r="O12" i="23"/>
  <c r="P12" i="23" s="1"/>
  <c r="L7" i="23"/>
  <c r="L13" i="23"/>
  <c r="L19" i="23"/>
  <c r="L9" i="23"/>
  <c r="L8" i="21"/>
  <c r="L12" i="21"/>
  <c r="L11" i="21"/>
  <c r="M23" i="21"/>
  <c r="L21" i="21"/>
  <c r="L9" i="21"/>
  <c r="L19" i="21"/>
  <c r="L13" i="21"/>
  <c r="L7" i="21"/>
  <c r="L16" i="21"/>
  <c r="L20" i="21"/>
  <c r="N21" i="25"/>
  <c r="O21" i="25" s="1"/>
  <c r="P21" i="25" s="1"/>
  <c r="N12" i="25"/>
  <c r="O12" i="25" s="1"/>
  <c r="P12" i="25" s="1"/>
  <c r="L11" i="25"/>
  <c r="L7" i="25"/>
  <c r="L13" i="25"/>
  <c r="L19" i="25"/>
  <c r="L9" i="25"/>
  <c r="O20" i="4"/>
  <c r="P20" i="4" s="1"/>
  <c r="N15" i="4"/>
  <c r="N16" i="4" s="1"/>
  <c r="N19" i="4"/>
  <c r="O19" i="4" s="1"/>
  <c r="P19" i="4" s="1"/>
  <c r="D20" i="4"/>
  <c r="N20" i="3"/>
  <c r="O20" i="3" s="1"/>
  <c r="P20" i="3" s="1"/>
  <c r="D20" i="3"/>
  <c r="N6" i="3"/>
  <c r="O6" i="3" s="1"/>
  <c r="N18" i="3"/>
  <c r="O18" i="3" s="1"/>
  <c r="D19" i="3"/>
  <c r="L49" i="45"/>
  <c r="N49" i="45" s="1"/>
  <c r="O49" i="45" s="1"/>
  <c r="E59" i="45"/>
  <c r="E33" i="45"/>
  <c r="E19" i="45"/>
  <c r="U19" i="45" s="1"/>
  <c r="O58" i="45"/>
  <c r="L19" i="45"/>
  <c r="L32" i="45"/>
  <c r="N32" i="45" s="1"/>
  <c r="D62" i="45"/>
  <c r="U32" i="45"/>
  <c r="L41" i="45"/>
  <c r="U41" i="45"/>
  <c r="D53" i="45"/>
  <c r="F16" i="45"/>
  <c r="G16" i="45" s="1"/>
  <c r="F31" i="45"/>
  <c r="V31" i="45" s="1"/>
  <c r="L27" i="45"/>
  <c r="N27" i="45" s="1"/>
  <c r="L23" i="45"/>
  <c r="N23" i="45" s="1"/>
  <c r="D17" i="45"/>
  <c r="L15" i="45"/>
  <c r="D63" i="45"/>
  <c r="L57" i="45"/>
  <c r="N57" i="45" s="1"/>
  <c r="L53" i="45"/>
  <c r="N53" i="45" s="1"/>
  <c r="D52" i="45"/>
  <c r="D30" i="45"/>
  <c r="D12" i="45"/>
  <c r="D8" i="45"/>
  <c r="L64" i="45"/>
  <c r="L63" i="45"/>
  <c r="L48" i="45"/>
  <c r="D23" i="45"/>
  <c r="N9" i="45"/>
  <c r="O9" i="45" s="1"/>
  <c r="L40" i="45"/>
  <c r="L46" i="45"/>
  <c r="D27" i="45"/>
  <c r="L28" i="45"/>
  <c r="N28" i="45" s="1"/>
  <c r="U28" i="45"/>
  <c r="L52" i="45"/>
  <c r="N52" i="45" s="1"/>
  <c r="L56" i="45"/>
  <c r="N56" i="45" s="1"/>
  <c r="D57" i="45"/>
  <c r="T19" i="28" l="1"/>
  <c r="T13" i="28"/>
  <c r="O21" i="24"/>
  <c r="P21" i="24" s="1"/>
  <c r="L59" i="45"/>
  <c r="N59" i="45" s="1"/>
  <c r="O59" i="45" s="1"/>
  <c r="P59" i="45" s="1"/>
  <c r="M60" i="45"/>
  <c r="M66" i="45" s="1"/>
  <c r="AD18" i="11"/>
  <c r="AE18" i="11" s="1"/>
  <c r="L21" i="4"/>
  <c r="M9" i="4"/>
  <c r="M13" i="4" s="1"/>
  <c r="M22" i="4" s="1"/>
  <c r="M76" i="2"/>
  <c r="M21" i="3"/>
  <c r="E9" i="3"/>
  <c r="E13" i="3" s="1"/>
  <c r="F9" i="28"/>
  <c r="G9" i="28" s="1"/>
  <c r="H9" i="28" s="1"/>
  <c r="D10" i="46"/>
  <c r="F11" i="46"/>
  <c r="G11" i="46" s="1"/>
  <c r="G7" i="29"/>
  <c r="F7" i="29"/>
  <c r="F8" i="24"/>
  <c r="G8" i="24"/>
  <c r="H8" i="24" s="1"/>
  <c r="F20" i="31"/>
  <c r="D22" i="26"/>
  <c r="F19" i="26"/>
  <c r="F22" i="26" s="1"/>
  <c r="F7" i="25"/>
  <c r="G7" i="25" s="1"/>
  <c r="D17" i="29"/>
  <c r="F16" i="29"/>
  <c r="F17" i="29" s="1"/>
  <c r="D22" i="24"/>
  <c r="F19" i="24"/>
  <c r="F9" i="26"/>
  <c r="G9" i="26" s="1"/>
  <c r="H9" i="26" s="1"/>
  <c r="F9" i="27"/>
  <c r="G9" i="27" s="1"/>
  <c r="H9" i="27" s="1"/>
  <c r="F13" i="23"/>
  <c r="G13" i="23" s="1"/>
  <c r="H13" i="23" s="1"/>
  <c r="F20" i="21"/>
  <c r="G20" i="21" s="1"/>
  <c r="H20" i="21" s="1"/>
  <c r="N15" i="3"/>
  <c r="N16" i="3" s="1"/>
  <c r="G12" i="46"/>
  <c r="H12" i="46" s="1"/>
  <c r="F12" i="46"/>
  <c r="D22" i="29"/>
  <c r="F19" i="29"/>
  <c r="F22" i="29" s="1"/>
  <c r="D17" i="28"/>
  <c r="F16" i="28"/>
  <c r="F17" i="28" s="1"/>
  <c r="F11" i="31"/>
  <c r="F10" i="31" s="1"/>
  <c r="D10" i="31"/>
  <c r="D14" i="31" s="1"/>
  <c r="F19" i="25"/>
  <c r="F22" i="25" s="1"/>
  <c r="D22" i="25"/>
  <c r="F13" i="46"/>
  <c r="G13" i="46" s="1"/>
  <c r="H13" i="46" s="1"/>
  <c r="D10" i="30"/>
  <c r="D14" i="30" s="1"/>
  <c r="F11" i="30"/>
  <c r="F10" i="30" s="1"/>
  <c r="F11" i="26"/>
  <c r="G11" i="26" s="1"/>
  <c r="D10" i="26"/>
  <c r="D14" i="26" s="1"/>
  <c r="F16" i="27"/>
  <c r="F17" i="27" s="1"/>
  <c r="D17" i="27"/>
  <c r="D10" i="21"/>
  <c r="D14" i="21" s="1"/>
  <c r="F11" i="21"/>
  <c r="G11" i="21"/>
  <c r="D10" i="25"/>
  <c r="D14" i="25" s="1"/>
  <c r="F11" i="25"/>
  <c r="F10" i="25" s="1"/>
  <c r="T16" i="29"/>
  <c r="V16" i="29" s="1"/>
  <c r="V17" i="29" s="1"/>
  <c r="T8" i="30"/>
  <c r="F7" i="46"/>
  <c r="D14" i="46"/>
  <c r="D10" i="28"/>
  <c r="D14" i="28" s="1"/>
  <c r="F11" i="28"/>
  <c r="F14" i="23"/>
  <c r="G14" i="23" s="1"/>
  <c r="H14" i="23" s="1"/>
  <c r="G19" i="46"/>
  <c r="F19" i="46"/>
  <c r="F22" i="46" s="1"/>
  <c r="D22" i="46"/>
  <c r="F7" i="28"/>
  <c r="G7" i="28" s="1"/>
  <c r="F7" i="24"/>
  <c r="G7" i="24"/>
  <c r="D14" i="24"/>
  <c r="D17" i="30"/>
  <c r="F16" i="30"/>
  <c r="F17" i="30" s="1"/>
  <c r="F17" i="23"/>
  <c r="F18" i="23" s="1"/>
  <c r="D18" i="23"/>
  <c r="F12" i="21"/>
  <c r="G12" i="21" s="1"/>
  <c r="H12" i="21" s="1"/>
  <c r="N18" i="4"/>
  <c r="N21" i="4" s="1"/>
  <c r="D17" i="46"/>
  <c r="F16" i="46"/>
  <c r="F17" i="46" s="1"/>
  <c r="D10" i="29"/>
  <c r="D14" i="29" s="1"/>
  <c r="F11" i="29"/>
  <c r="F10" i="29" s="1"/>
  <c r="F14" i="29" s="1"/>
  <c r="F19" i="28"/>
  <c r="F22" i="28" s="1"/>
  <c r="D22" i="28"/>
  <c r="F11" i="24"/>
  <c r="F10" i="24" s="1"/>
  <c r="D10" i="24"/>
  <c r="F7" i="30"/>
  <c r="G7" i="30" s="1"/>
  <c r="H7" i="30" s="1"/>
  <c r="F7" i="27"/>
  <c r="G7" i="27" s="1"/>
  <c r="H7" i="27" s="1"/>
  <c r="F12" i="26"/>
  <c r="G12" i="26" s="1"/>
  <c r="H12" i="26" s="1"/>
  <c r="D22" i="27"/>
  <c r="F19" i="27"/>
  <c r="F7" i="21"/>
  <c r="G7" i="21" s="1"/>
  <c r="H7" i="21" s="1"/>
  <c r="D17" i="31"/>
  <c r="F16" i="31"/>
  <c r="F17" i="31" s="1"/>
  <c r="F8" i="23"/>
  <c r="G8" i="23" s="1"/>
  <c r="H8" i="23" s="1"/>
  <c r="D17" i="21"/>
  <c r="F16" i="21"/>
  <c r="F17" i="21" s="1"/>
  <c r="O21" i="29"/>
  <c r="P21" i="29" s="1"/>
  <c r="D22" i="30"/>
  <c r="F19" i="30"/>
  <c r="F22" i="30" s="1"/>
  <c r="F19" i="31"/>
  <c r="G19" i="31" s="1"/>
  <c r="D22" i="31"/>
  <c r="D23" i="31" s="1"/>
  <c r="F7" i="26"/>
  <c r="G7" i="26"/>
  <c r="D23" i="23"/>
  <c r="F20" i="23"/>
  <c r="F23" i="23" s="1"/>
  <c r="G20" i="23"/>
  <c r="F21" i="27"/>
  <c r="G21" i="27" s="1"/>
  <c r="H21" i="27" s="1"/>
  <c r="D11" i="23"/>
  <c r="D15" i="23" s="1"/>
  <c r="F12" i="23"/>
  <c r="G12" i="23" s="1"/>
  <c r="F19" i="21"/>
  <c r="G19" i="21" s="1"/>
  <c r="D22" i="21"/>
  <c r="D17" i="25"/>
  <c r="F16" i="25"/>
  <c r="F17" i="25" s="1"/>
  <c r="F16" i="24"/>
  <c r="F17" i="24" s="1"/>
  <c r="D17" i="24"/>
  <c r="G16" i="24"/>
  <c r="F7" i="31"/>
  <c r="F14" i="31" s="1"/>
  <c r="F16" i="26"/>
  <c r="F17" i="26" s="1"/>
  <c r="D17" i="26"/>
  <c r="D10" i="27"/>
  <c r="D14" i="27" s="1"/>
  <c r="F11" i="27"/>
  <c r="F10" i="27" s="1"/>
  <c r="F9" i="21"/>
  <c r="G9" i="21"/>
  <c r="H9" i="21" s="1"/>
  <c r="T19" i="23"/>
  <c r="U19" i="23" s="1"/>
  <c r="N8" i="30"/>
  <c r="O8" i="30" s="1"/>
  <c r="P8" i="30" s="1"/>
  <c r="L22" i="29"/>
  <c r="T7" i="28"/>
  <c r="V7" i="28" s="1"/>
  <c r="W7" i="28" s="1"/>
  <c r="T7" i="29"/>
  <c r="U7" i="29" s="1"/>
  <c r="T18" i="3"/>
  <c r="V18" i="3" s="1"/>
  <c r="T11" i="31"/>
  <c r="T11" i="28"/>
  <c r="V11" i="28" s="1"/>
  <c r="W11" i="28" s="1"/>
  <c r="X11" i="28" s="1"/>
  <c r="T7" i="24"/>
  <c r="V7" i="24" s="1"/>
  <c r="W7" i="24" s="1"/>
  <c r="T13" i="25"/>
  <c r="V13" i="25" s="1"/>
  <c r="W13" i="25" s="1"/>
  <c r="X13" i="25" s="1"/>
  <c r="T8" i="29"/>
  <c r="U8" i="29" s="1"/>
  <c r="N16" i="27"/>
  <c r="N17" i="27" s="1"/>
  <c r="T20" i="31"/>
  <c r="U20" i="31" s="1"/>
  <c r="N20" i="30"/>
  <c r="O20" i="30" s="1"/>
  <c r="P20" i="30" s="1"/>
  <c r="T19" i="24"/>
  <c r="V19" i="24" s="1"/>
  <c r="T19" i="4"/>
  <c r="T11" i="30"/>
  <c r="V11" i="30" s="1"/>
  <c r="W11" i="30" s="1"/>
  <c r="X11" i="30" s="1"/>
  <c r="T20" i="28"/>
  <c r="V20" i="28" s="1"/>
  <c r="W20" i="28" s="1"/>
  <c r="X20" i="28" s="1"/>
  <c r="N8" i="29"/>
  <c r="O8" i="29" s="1"/>
  <c r="P8" i="29" s="1"/>
  <c r="N16" i="26"/>
  <c r="N17" i="26" s="1"/>
  <c r="T15" i="4"/>
  <c r="U15" i="4" s="1"/>
  <c r="U16" i="4" s="1"/>
  <c r="T8" i="27"/>
  <c r="U8" i="27" s="1"/>
  <c r="O8" i="46"/>
  <c r="P8" i="46" s="1"/>
  <c r="F18" i="3"/>
  <c r="G18" i="3" s="1"/>
  <c r="F15" i="4"/>
  <c r="F16" i="4" s="1"/>
  <c r="N16" i="23"/>
  <c r="N17" i="23" s="1"/>
  <c r="O8" i="24"/>
  <c r="P8" i="24" s="1"/>
  <c r="T9" i="45"/>
  <c r="T7" i="27"/>
  <c r="V7" i="27" s="1"/>
  <c r="W7" i="27" s="1"/>
  <c r="T19" i="29"/>
  <c r="V19" i="29" s="1"/>
  <c r="N16" i="25"/>
  <c r="N17" i="25" s="1"/>
  <c r="N16" i="28"/>
  <c r="N17" i="28" s="1"/>
  <c r="H72" i="7"/>
  <c r="H77" i="7" s="1"/>
  <c r="T13" i="23"/>
  <c r="V13" i="23" s="1"/>
  <c r="W13" i="23" s="1"/>
  <c r="X13" i="23" s="1"/>
  <c r="T12" i="28"/>
  <c r="V12" i="28" s="1"/>
  <c r="W12" i="28" s="1"/>
  <c r="X12" i="28" s="1"/>
  <c r="T18" i="4"/>
  <c r="V18" i="4" s="1"/>
  <c r="Y77" i="7"/>
  <c r="T18" i="45"/>
  <c r="F13" i="45"/>
  <c r="V13" i="45" s="1"/>
  <c r="N44" i="45"/>
  <c r="O44" i="45" s="1"/>
  <c r="T24" i="45"/>
  <c r="T38" i="45"/>
  <c r="G77" i="7"/>
  <c r="T19" i="46"/>
  <c r="V19" i="46" s="1"/>
  <c r="T12" i="27"/>
  <c r="V12" i="27" s="1"/>
  <c r="W12" i="27" s="1"/>
  <c r="X12" i="27" s="1"/>
  <c r="T7" i="23"/>
  <c r="V7" i="23" s="1"/>
  <c r="W7" i="23" s="1"/>
  <c r="N16" i="24"/>
  <c r="N17" i="24" s="1"/>
  <c r="O12" i="27"/>
  <c r="P12" i="27" s="1"/>
  <c r="T7" i="31"/>
  <c r="U7" i="31" s="1"/>
  <c r="T8" i="31"/>
  <c r="V8" i="31" s="1"/>
  <c r="W8" i="31" s="1"/>
  <c r="X8" i="31" s="1"/>
  <c r="T13" i="26"/>
  <c r="U13" i="26" s="1"/>
  <c r="N19" i="28"/>
  <c r="O19" i="28" s="1"/>
  <c r="F9" i="45"/>
  <c r="G9" i="45" s="1"/>
  <c r="H9" i="45" s="1"/>
  <c r="O16" i="31"/>
  <c r="O17" i="31" s="1"/>
  <c r="O20" i="27"/>
  <c r="P20" i="27" s="1"/>
  <c r="L22" i="31"/>
  <c r="L22" i="28"/>
  <c r="T16" i="28"/>
  <c r="V16" i="28" s="1"/>
  <c r="V17" i="28" s="1"/>
  <c r="T19" i="30"/>
  <c r="U19" i="30" s="1"/>
  <c r="O12" i="46"/>
  <c r="P12" i="46" s="1"/>
  <c r="N16" i="30"/>
  <c r="N17" i="30" s="1"/>
  <c r="L65" i="45"/>
  <c r="G24" i="45"/>
  <c r="H24" i="45" s="1"/>
  <c r="X24" i="45" s="1"/>
  <c r="N62" i="45"/>
  <c r="O62" i="45" s="1"/>
  <c r="D36" i="8"/>
  <c r="D32" i="8" s="1"/>
  <c r="O8" i="23"/>
  <c r="P8" i="23" s="1"/>
  <c r="V36" i="45"/>
  <c r="T7" i="3"/>
  <c r="U7" i="3" s="1"/>
  <c r="F6" i="3"/>
  <c r="G6" i="3" s="1"/>
  <c r="H6" i="3" s="1"/>
  <c r="T12" i="30"/>
  <c r="V12" i="30" s="1"/>
  <c r="W12" i="30" s="1"/>
  <c r="X12" i="30" s="1"/>
  <c r="L22" i="30"/>
  <c r="N22" i="29"/>
  <c r="T13" i="29"/>
  <c r="F12" i="3"/>
  <c r="G12" i="3" s="1"/>
  <c r="H12" i="3" s="1"/>
  <c r="L20" i="45"/>
  <c r="W38" i="45"/>
  <c r="T20" i="27"/>
  <c r="U20" i="27" s="1"/>
  <c r="L21" i="3"/>
  <c r="N7" i="3"/>
  <c r="O7" i="3" s="1"/>
  <c r="P7" i="3" s="1"/>
  <c r="T6" i="3"/>
  <c r="V6" i="3" s="1"/>
  <c r="W6" i="3" s="1"/>
  <c r="O16" i="29"/>
  <c r="O17" i="29" s="1"/>
  <c r="T13" i="46"/>
  <c r="V13" i="46" s="1"/>
  <c r="N19" i="31"/>
  <c r="N22" i="31" s="1"/>
  <c r="O20" i="24"/>
  <c r="P20" i="24" s="1"/>
  <c r="N16" i="46"/>
  <c r="N17" i="46" s="1"/>
  <c r="V38" i="45"/>
  <c r="T36" i="45"/>
  <c r="T7" i="4"/>
  <c r="U7" i="4" s="1"/>
  <c r="F18" i="4"/>
  <c r="T8" i="23"/>
  <c r="V8" i="23" s="1"/>
  <c r="O16" i="27"/>
  <c r="O17" i="27" s="1"/>
  <c r="T19" i="31"/>
  <c r="V19" i="31" s="1"/>
  <c r="T8" i="28"/>
  <c r="U8" i="28" s="1"/>
  <c r="T6" i="4"/>
  <c r="V6" i="4" s="1"/>
  <c r="O9" i="31"/>
  <c r="P9" i="31" s="1"/>
  <c r="F14" i="45"/>
  <c r="V14" i="45" s="1"/>
  <c r="N7" i="46"/>
  <c r="O7" i="46" s="1"/>
  <c r="T8" i="46"/>
  <c r="N9" i="46"/>
  <c r="O9" i="46" s="1"/>
  <c r="P9" i="46" s="1"/>
  <c r="T12" i="46"/>
  <c r="N19" i="46"/>
  <c r="N22" i="46" s="1"/>
  <c r="L22" i="46"/>
  <c r="T11" i="46"/>
  <c r="L10" i="46"/>
  <c r="L14" i="46" s="1"/>
  <c r="N11" i="46"/>
  <c r="T16" i="46"/>
  <c r="T9" i="46"/>
  <c r="T20" i="46"/>
  <c r="T7" i="46"/>
  <c r="T21" i="46"/>
  <c r="N13" i="46"/>
  <c r="O13" i="46" s="1"/>
  <c r="P13" i="46" s="1"/>
  <c r="T9" i="29"/>
  <c r="P19" i="29"/>
  <c r="P22" i="29" s="1"/>
  <c r="O7" i="29"/>
  <c r="T11" i="29"/>
  <c r="L10" i="29"/>
  <c r="L14" i="29" s="1"/>
  <c r="L23" i="29" s="1"/>
  <c r="N11" i="29"/>
  <c r="N10" i="29" s="1"/>
  <c r="N9" i="29"/>
  <c r="O9" i="29" s="1"/>
  <c r="P9" i="29" s="1"/>
  <c r="T20" i="29"/>
  <c r="T12" i="29"/>
  <c r="T21" i="29"/>
  <c r="P7" i="28"/>
  <c r="U20" i="28"/>
  <c r="T21" i="28"/>
  <c r="L10" i="28"/>
  <c r="N11" i="28"/>
  <c r="N10" i="28" s="1"/>
  <c r="N14" i="28" s="1"/>
  <c r="V19" i="28"/>
  <c r="U19" i="28"/>
  <c r="T9" i="28"/>
  <c r="V13" i="28"/>
  <c r="W13" i="28" s="1"/>
  <c r="X13" i="28" s="1"/>
  <c r="U13" i="28"/>
  <c r="T16" i="24"/>
  <c r="N13" i="24"/>
  <c r="O13" i="24" s="1"/>
  <c r="P13" i="24" s="1"/>
  <c r="T9" i="24"/>
  <c r="T11" i="24"/>
  <c r="N7" i="24"/>
  <c r="O7" i="24" s="1"/>
  <c r="T13" i="24"/>
  <c r="N9" i="24"/>
  <c r="O9" i="24" s="1"/>
  <c r="P9" i="24" s="1"/>
  <c r="T20" i="24"/>
  <c r="T12" i="24"/>
  <c r="L10" i="24"/>
  <c r="L14" i="24" s="1"/>
  <c r="N11" i="24"/>
  <c r="O11" i="24" s="1"/>
  <c r="T8" i="24"/>
  <c r="T21" i="24"/>
  <c r="N19" i="24"/>
  <c r="N22" i="24" s="1"/>
  <c r="L22" i="24"/>
  <c r="N7" i="30"/>
  <c r="O7" i="30" s="1"/>
  <c r="O19" i="30"/>
  <c r="N13" i="30"/>
  <c r="O13" i="30" s="1"/>
  <c r="P13" i="30" s="1"/>
  <c r="L10" i="30"/>
  <c r="N11" i="30"/>
  <c r="U20" i="30"/>
  <c r="V20" i="30"/>
  <c r="W20" i="30" s="1"/>
  <c r="X20" i="30" s="1"/>
  <c r="T13" i="30"/>
  <c r="T9" i="30"/>
  <c r="U8" i="30"/>
  <c r="V8" i="30"/>
  <c r="W8" i="30" s="1"/>
  <c r="X8" i="30" s="1"/>
  <c r="T7" i="30"/>
  <c r="T16" i="30"/>
  <c r="T21" i="30"/>
  <c r="U11" i="31"/>
  <c r="V11" i="31"/>
  <c r="W11" i="31" s="1"/>
  <c r="X11" i="31" s="1"/>
  <c r="N13" i="31"/>
  <c r="O13" i="31" s="1"/>
  <c r="P13" i="31" s="1"/>
  <c r="T13" i="31"/>
  <c r="T16" i="31"/>
  <c r="N7" i="31"/>
  <c r="T9" i="31"/>
  <c r="T12" i="31"/>
  <c r="L10" i="31"/>
  <c r="L14" i="31" s="1"/>
  <c r="N11" i="31"/>
  <c r="T21" i="31"/>
  <c r="T8" i="26"/>
  <c r="L22" i="26"/>
  <c r="N19" i="26"/>
  <c r="N22" i="26" s="1"/>
  <c r="T12" i="26"/>
  <c r="N13" i="26"/>
  <c r="O13" i="26" s="1"/>
  <c r="P13" i="26" s="1"/>
  <c r="T21" i="26"/>
  <c r="T20" i="26"/>
  <c r="T11" i="26"/>
  <c r="N9" i="26"/>
  <c r="O9" i="26" s="1"/>
  <c r="P9" i="26" s="1"/>
  <c r="N7" i="26"/>
  <c r="L10" i="26"/>
  <c r="L14" i="26" s="1"/>
  <c r="N11" i="26"/>
  <c r="T9" i="26"/>
  <c r="T16" i="26"/>
  <c r="T19" i="26"/>
  <c r="O16" i="26"/>
  <c r="T7" i="26"/>
  <c r="N19" i="27"/>
  <c r="N22" i="27" s="1"/>
  <c r="L22" i="27"/>
  <c r="T16" i="27"/>
  <c r="N13" i="27"/>
  <c r="O13" i="27" s="1"/>
  <c r="P13" i="27" s="1"/>
  <c r="L10" i="27"/>
  <c r="L14" i="27" s="1"/>
  <c r="N11" i="27"/>
  <c r="N7" i="27"/>
  <c r="T9" i="27"/>
  <c r="T11" i="27"/>
  <c r="N9" i="27"/>
  <c r="O9" i="27" s="1"/>
  <c r="P9" i="27" s="1"/>
  <c r="T21" i="27"/>
  <c r="T13" i="27"/>
  <c r="T19" i="27"/>
  <c r="T16" i="23"/>
  <c r="N13" i="23"/>
  <c r="O13" i="23" s="1"/>
  <c r="P13" i="23" s="1"/>
  <c r="N9" i="23"/>
  <c r="O9" i="23" s="1"/>
  <c r="P9" i="23" s="1"/>
  <c r="T20" i="23"/>
  <c r="L10" i="23"/>
  <c r="L14" i="23" s="1"/>
  <c r="N11" i="23"/>
  <c r="T12" i="23"/>
  <c r="N7" i="23"/>
  <c r="T21" i="23"/>
  <c r="G7" i="23"/>
  <c r="T9" i="23"/>
  <c r="N19" i="23"/>
  <c r="N22" i="23" s="1"/>
  <c r="L22" i="23"/>
  <c r="T9" i="21"/>
  <c r="N19" i="21"/>
  <c r="L22" i="21"/>
  <c r="N20" i="21"/>
  <c r="O20" i="21" s="1"/>
  <c r="P20" i="21" s="1"/>
  <c r="T8" i="21"/>
  <c r="N12" i="21"/>
  <c r="O12" i="21" s="1"/>
  <c r="P12" i="21" s="1"/>
  <c r="L17" i="21"/>
  <c r="N16" i="21"/>
  <c r="N17" i="21" s="1"/>
  <c r="T20" i="21"/>
  <c r="T21" i="21"/>
  <c r="T12" i="21"/>
  <c r="N9" i="21"/>
  <c r="O9" i="21" s="1"/>
  <c r="P9" i="21" s="1"/>
  <c r="N8" i="21"/>
  <c r="O8" i="21" s="1"/>
  <c r="P8" i="21" s="1"/>
  <c r="N13" i="21"/>
  <c r="O13" i="21" s="1"/>
  <c r="P13" i="21" s="1"/>
  <c r="T16" i="21"/>
  <c r="L10" i="21"/>
  <c r="L14" i="21" s="1"/>
  <c r="N11" i="21"/>
  <c r="O11" i="21" s="1"/>
  <c r="T13" i="21"/>
  <c r="T11" i="21"/>
  <c r="N7" i="21"/>
  <c r="N21" i="21"/>
  <c r="O21" i="21" s="1"/>
  <c r="P21" i="21" s="1"/>
  <c r="T7" i="21"/>
  <c r="T19" i="21"/>
  <c r="T8" i="25"/>
  <c r="N19" i="25"/>
  <c r="N22" i="25" s="1"/>
  <c r="L22" i="25"/>
  <c r="T16" i="25"/>
  <c r="N7" i="25"/>
  <c r="T7" i="25"/>
  <c r="T11" i="25"/>
  <c r="L10" i="25"/>
  <c r="L14" i="25" s="1"/>
  <c r="N11" i="25"/>
  <c r="N9" i="25"/>
  <c r="O9" i="25" s="1"/>
  <c r="P9" i="25" s="1"/>
  <c r="T19" i="25"/>
  <c r="T9" i="25"/>
  <c r="T20" i="25"/>
  <c r="T12" i="25"/>
  <c r="T21" i="25"/>
  <c r="N13" i="25"/>
  <c r="O13" i="25" s="1"/>
  <c r="P13" i="25" s="1"/>
  <c r="L9" i="4"/>
  <c r="L13" i="4" s="1"/>
  <c r="L22" i="4" s="1"/>
  <c r="N10" i="4"/>
  <c r="N9" i="4" s="1"/>
  <c r="F8" i="4"/>
  <c r="G8" i="4" s="1"/>
  <c r="H8" i="4" s="1"/>
  <c r="T8" i="4"/>
  <c r="T10" i="4"/>
  <c r="F10" i="4"/>
  <c r="G10" i="4" s="1"/>
  <c r="N8" i="4"/>
  <c r="O8" i="4" s="1"/>
  <c r="P8" i="4" s="1"/>
  <c r="F20" i="4"/>
  <c r="G20" i="4" s="1"/>
  <c r="T20" i="4"/>
  <c r="D21" i="4"/>
  <c r="O6" i="4"/>
  <c r="U19" i="4"/>
  <c r="V19" i="4"/>
  <c r="W19" i="4" s="1"/>
  <c r="X19" i="4" s="1"/>
  <c r="O15" i="4"/>
  <c r="G6" i="4"/>
  <c r="O21" i="3"/>
  <c r="P18" i="3"/>
  <c r="P21" i="3" s="1"/>
  <c r="N8" i="3"/>
  <c r="O8" i="3" s="1"/>
  <c r="P8" i="3" s="1"/>
  <c r="F8" i="3"/>
  <c r="T8" i="3"/>
  <c r="T10" i="3"/>
  <c r="F10" i="3"/>
  <c r="N10" i="3"/>
  <c r="F19" i="3"/>
  <c r="G19" i="3" s="1"/>
  <c r="H19" i="3" s="1"/>
  <c r="T19" i="3"/>
  <c r="D21" i="3"/>
  <c r="F11" i="3"/>
  <c r="G11" i="3" s="1"/>
  <c r="H11" i="3" s="1"/>
  <c r="T11" i="3"/>
  <c r="N21" i="3"/>
  <c r="F20" i="3"/>
  <c r="T20" i="3"/>
  <c r="P6" i="3"/>
  <c r="C37" i="8"/>
  <c r="C34" i="8"/>
  <c r="E20" i="45"/>
  <c r="E60" i="45" s="1"/>
  <c r="E66" i="45" s="1"/>
  <c r="T49" i="45"/>
  <c r="V49" i="45"/>
  <c r="U59" i="45"/>
  <c r="U33" i="45"/>
  <c r="H18" i="45"/>
  <c r="T8" i="45"/>
  <c r="F8" i="45"/>
  <c r="V8" i="45" s="1"/>
  <c r="F17" i="45"/>
  <c r="V17" i="45" s="1"/>
  <c r="T17" i="45"/>
  <c r="N19" i="45"/>
  <c r="O19" i="45" s="1"/>
  <c r="W49" i="45"/>
  <c r="P49" i="45"/>
  <c r="X49" i="45" s="1"/>
  <c r="P33" i="45"/>
  <c r="D11" i="45"/>
  <c r="T11" i="45" s="1"/>
  <c r="T12" i="45"/>
  <c r="F12" i="45"/>
  <c r="G12" i="45" s="1"/>
  <c r="F30" i="45"/>
  <c r="T30" i="45"/>
  <c r="D32" i="45"/>
  <c r="O11" i="45"/>
  <c r="F52" i="45"/>
  <c r="V52" i="45" s="1"/>
  <c r="D54" i="45"/>
  <c r="T52" i="45"/>
  <c r="P30" i="45"/>
  <c r="D25" i="45"/>
  <c r="T25" i="45" s="1"/>
  <c r="F23" i="45"/>
  <c r="V23" i="45" s="1"/>
  <c r="T23" i="45"/>
  <c r="O53" i="45"/>
  <c r="G31" i="45"/>
  <c r="W16" i="45"/>
  <c r="H16" i="45"/>
  <c r="G56" i="45"/>
  <c r="W36" i="45"/>
  <c r="P36" i="45"/>
  <c r="X36" i="45" s="1"/>
  <c r="T57" i="45"/>
  <c r="F57" i="45"/>
  <c r="G57" i="45" s="1"/>
  <c r="H57" i="45" s="1"/>
  <c r="N48" i="45"/>
  <c r="T48" i="45"/>
  <c r="O57" i="45"/>
  <c r="D15" i="45"/>
  <c r="D58" i="45"/>
  <c r="T58" i="45" s="1"/>
  <c r="V18" i="45"/>
  <c r="V56" i="45"/>
  <c r="O56" i="45"/>
  <c r="N63" i="45"/>
  <c r="O63" i="45" s="1"/>
  <c r="P63" i="45" s="1"/>
  <c r="F63" i="45"/>
  <c r="G63" i="45" s="1"/>
  <c r="H63" i="45" s="1"/>
  <c r="T63" i="45"/>
  <c r="V16" i="45"/>
  <c r="T62" i="45"/>
  <c r="F62" i="45"/>
  <c r="D65" i="45"/>
  <c r="T56" i="45"/>
  <c r="L60" i="45"/>
  <c r="N60" i="45" s="1"/>
  <c r="N40" i="45"/>
  <c r="T40" i="45"/>
  <c r="F53" i="45"/>
  <c r="G53" i="45" s="1"/>
  <c r="H53" i="45" s="1"/>
  <c r="T53" i="45"/>
  <c r="P8" i="45"/>
  <c r="O28" i="45"/>
  <c r="O23" i="45"/>
  <c r="P9" i="45"/>
  <c r="X9" i="45" s="1"/>
  <c r="D28" i="45"/>
  <c r="T28" i="45" s="1"/>
  <c r="T27" i="45"/>
  <c r="F27" i="45"/>
  <c r="F28" i="45" s="1"/>
  <c r="V28" i="45" s="1"/>
  <c r="O27" i="45"/>
  <c r="N41" i="45"/>
  <c r="T41" i="45"/>
  <c r="O52" i="45"/>
  <c r="T46" i="45"/>
  <c r="N46" i="45"/>
  <c r="N64" i="45"/>
  <c r="O64" i="45" s="1"/>
  <c r="P64" i="45" s="1"/>
  <c r="T64" i="45"/>
  <c r="N15" i="45"/>
  <c r="O32" i="45"/>
  <c r="P58" i="45"/>
  <c r="O18" i="45"/>
  <c r="W18" i="3" l="1"/>
  <c r="F10" i="26"/>
  <c r="G16" i="27"/>
  <c r="G11" i="27"/>
  <c r="D23" i="30"/>
  <c r="G16" i="30"/>
  <c r="D23" i="27"/>
  <c r="G16" i="21"/>
  <c r="D23" i="24"/>
  <c r="F22" i="31"/>
  <c r="V20" i="31"/>
  <c r="W20" i="31" s="1"/>
  <c r="X20" i="31" s="1"/>
  <c r="V8" i="29"/>
  <c r="W8" i="29" s="1"/>
  <c r="X8" i="29" s="1"/>
  <c r="F14" i="25"/>
  <c r="F23" i="25" s="1"/>
  <c r="G7" i="31"/>
  <c r="G11" i="25"/>
  <c r="D23" i="25"/>
  <c r="T17" i="29"/>
  <c r="D24" i="23"/>
  <c r="U16" i="29"/>
  <c r="U17" i="29" s="1"/>
  <c r="N22" i="28"/>
  <c r="G11" i="31"/>
  <c r="H11" i="31" s="1"/>
  <c r="H10" i="31" s="1"/>
  <c r="T11" i="23"/>
  <c r="F22" i="27"/>
  <c r="V9" i="45"/>
  <c r="W9" i="45"/>
  <c r="O15" i="3"/>
  <c r="O16" i="3" s="1"/>
  <c r="W18" i="4"/>
  <c r="X18" i="4" s="1"/>
  <c r="O18" i="4"/>
  <c r="O21" i="4" s="1"/>
  <c r="T16" i="4"/>
  <c r="V15" i="4"/>
  <c r="V16" i="4" s="1"/>
  <c r="U18" i="3"/>
  <c r="H19" i="21"/>
  <c r="H22" i="21" s="1"/>
  <c r="H23" i="21" s="1"/>
  <c r="G22" i="21"/>
  <c r="H11" i="46"/>
  <c r="H10" i="46" s="1"/>
  <c r="G10" i="46"/>
  <c r="H19" i="31"/>
  <c r="G17" i="24"/>
  <c r="H16" i="24"/>
  <c r="H17" i="24" s="1"/>
  <c r="F23" i="30"/>
  <c r="D23" i="46"/>
  <c r="G10" i="25"/>
  <c r="H11" i="25"/>
  <c r="H10" i="25" s="1"/>
  <c r="F14" i="30"/>
  <c r="D23" i="26"/>
  <c r="G19" i="27"/>
  <c r="D23" i="28"/>
  <c r="G19" i="29"/>
  <c r="G20" i="31"/>
  <c r="H20" i="31" s="1"/>
  <c r="H22" i="31" s="1"/>
  <c r="V19" i="23"/>
  <c r="W19" i="23" s="1"/>
  <c r="G23" i="23"/>
  <c r="H20" i="23"/>
  <c r="H23" i="23" s="1"/>
  <c r="G22" i="46"/>
  <c r="H19" i="46"/>
  <c r="H22" i="46" s="1"/>
  <c r="G10" i="21"/>
  <c r="G14" i="21" s="1"/>
  <c r="H11" i="21"/>
  <c r="H10" i="21" s="1"/>
  <c r="H14" i="21" s="1"/>
  <c r="F23" i="29"/>
  <c r="G16" i="25"/>
  <c r="G19" i="28"/>
  <c r="G17" i="23"/>
  <c r="F10" i="21"/>
  <c r="F14" i="21" s="1"/>
  <c r="D23" i="29"/>
  <c r="G19" i="24"/>
  <c r="F22" i="24"/>
  <c r="G10" i="27"/>
  <c r="G14" i="27" s="1"/>
  <c r="H11" i="27"/>
  <c r="H10" i="27" s="1"/>
  <c r="H14" i="27" s="1"/>
  <c r="H16" i="21"/>
  <c r="H17" i="21" s="1"/>
  <c r="G17" i="21"/>
  <c r="H16" i="30"/>
  <c r="H17" i="30" s="1"/>
  <c r="G17" i="30"/>
  <c r="F14" i="24"/>
  <c r="V7" i="29"/>
  <c r="W7" i="29" s="1"/>
  <c r="F14" i="27"/>
  <c r="H7" i="26"/>
  <c r="G11" i="29"/>
  <c r="G11" i="28"/>
  <c r="F10" i="28"/>
  <c r="F14" i="28" s="1"/>
  <c r="F23" i="28" s="1"/>
  <c r="G16" i="29"/>
  <c r="D23" i="21"/>
  <c r="F14" i="26"/>
  <c r="F23" i="26" s="1"/>
  <c r="G19" i="25"/>
  <c r="H7" i="29"/>
  <c r="G16" i="46"/>
  <c r="H16" i="27"/>
  <c r="H17" i="27" s="1"/>
  <c r="G17" i="27"/>
  <c r="G7" i="46"/>
  <c r="H7" i="46" s="1"/>
  <c r="G10" i="26"/>
  <c r="G14" i="26" s="1"/>
  <c r="H11" i="26"/>
  <c r="H10" i="26" s="1"/>
  <c r="F22" i="21"/>
  <c r="H7" i="25"/>
  <c r="H14" i="25" s="1"/>
  <c r="G14" i="25"/>
  <c r="F10" i="46"/>
  <c r="F14" i="46" s="1"/>
  <c r="F23" i="46" s="1"/>
  <c r="H7" i="24"/>
  <c r="O16" i="23"/>
  <c r="O17" i="23" s="1"/>
  <c r="G16" i="26"/>
  <c r="G11" i="23"/>
  <c r="G15" i="23" s="1"/>
  <c r="H12" i="23"/>
  <c r="H11" i="23" s="1"/>
  <c r="H15" i="23" s="1"/>
  <c r="P16" i="31"/>
  <c r="P17" i="31" s="1"/>
  <c r="O22" i="29"/>
  <c r="F23" i="31"/>
  <c r="F11" i="23"/>
  <c r="F15" i="23" s="1"/>
  <c r="F24" i="23" s="1"/>
  <c r="G16" i="31"/>
  <c r="G11" i="24"/>
  <c r="G16" i="28"/>
  <c r="H7" i="31"/>
  <c r="G19" i="30"/>
  <c r="H7" i="28"/>
  <c r="G11" i="30"/>
  <c r="G19" i="26"/>
  <c r="U7" i="28"/>
  <c r="U11" i="28"/>
  <c r="O16" i="24"/>
  <c r="O17" i="24" s="1"/>
  <c r="G13" i="45"/>
  <c r="H13" i="45" s="1"/>
  <c r="X13" i="45" s="1"/>
  <c r="V44" i="45"/>
  <c r="U7" i="24"/>
  <c r="U12" i="27"/>
  <c r="V8" i="27"/>
  <c r="W8" i="27" s="1"/>
  <c r="X8" i="27" s="1"/>
  <c r="U7" i="23"/>
  <c r="U12" i="30"/>
  <c r="U13" i="25"/>
  <c r="U12" i="28"/>
  <c r="U11" i="30"/>
  <c r="V7" i="31"/>
  <c r="W7" i="31" s="1"/>
  <c r="U7" i="27"/>
  <c r="U13" i="23"/>
  <c r="N22" i="30"/>
  <c r="P16" i="27"/>
  <c r="P17" i="27" s="1"/>
  <c r="U19" i="29"/>
  <c r="U19" i="46"/>
  <c r="U19" i="24"/>
  <c r="G15" i="4"/>
  <c r="P16" i="29"/>
  <c r="P17" i="29" s="1"/>
  <c r="U19" i="31"/>
  <c r="T10" i="30"/>
  <c r="V10" i="30" s="1"/>
  <c r="W10" i="30" s="1"/>
  <c r="X10" i="30" s="1"/>
  <c r="Z72" i="7"/>
  <c r="Z77" i="7" s="1"/>
  <c r="O16" i="25"/>
  <c r="O16" i="28"/>
  <c r="L23" i="31"/>
  <c r="N14" i="29"/>
  <c r="N23" i="29" s="1"/>
  <c r="V8" i="28"/>
  <c r="W8" i="28" s="1"/>
  <c r="X8" i="28" s="1"/>
  <c r="U18" i="4"/>
  <c r="W24" i="45"/>
  <c r="V7" i="4"/>
  <c r="W7" i="4" s="1"/>
  <c r="X7" i="4" s="1"/>
  <c r="U6" i="3"/>
  <c r="G14" i="45"/>
  <c r="W14" i="45" s="1"/>
  <c r="L23" i="23"/>
  <c r="T10" i="46"/>
  <c r="T14" i="46" s="1"/>
  <c r="O19" i="31"/>
  <c r="T22" i="31"/>
  <c r="N10" i="30"/>
  <c r="N14" i="30" s="1"/>
  <c r="W16" i="28"/>
  <c r="W17" i="28" s="1"/>
  <c r="V13" i="26"/>
  <c r="W13" i="26" s="1"/>
  <c r="X13" i="26" s="1"/>
  <c r="U8" i="31"/>
  <c r="T17" i="28"/>
  <c r="V19" i="30"/>
  <c r="W19" i="30" s="1"/>
  <c r="X19" i="30" s="1"/>
  <c r="U16" i="28"/>
  <c r="U17" i="28" s="1"/>
  <c r="O16" i="30"/>
  <c r="V7" i="3"/>
  <c r="W7" i="3" s="1"/>
  <c r="X7" i="3" s="1"/>
  <c r="O19" i="26"/>
  <c r="O22" i="26" s="1"/>
  <c r="W8" i="23"/>
  <c r="X8" i="23" s="1"/>
  <c r="F21" i="4"/>
  <c r="N10" i="31"/>
  <c r="N14" i="31" s="1"/>
  <c r="N23" i="31" s="1"/>
  <c r="O16" i="46"/>
  <c r="F21" i="3"/>
  <c r="N10" i="27"/>
  <c r="G17" i="45"/>
  <c r="H17" i="45" s="1"/>
  <c r="X17" i="45" s="1"/>
  <c r="N23" i="28"/>
  <c r="U8" i="23"/>
  <c r="V27" i="45"/>
  <c r="G8" i="45"/>
  <c r="H8" i="45" s="1"/>
  <c r="X8" i="45" s="1"/>
  <c r="N10" i="25"/>
  <c r="N14" i="25" s="1"/>
  <c r="N23" i="25" s="1"/>
  <c r="N10" i="23"/>
  <c r="V20" i="27"/>
  <c r="W20" i="27" s="1"/>
  <c r="X20" i="27" s="1"/>
  <c r="O19" i="24"/>
  <c r="O22" i="24" s="1"/>
  <c r="O11" i="28"/>
  <c r="O10" i="28" s="1"/>
  <c r="O14" i="28" s="1"/>
  <c r="O11" i="29"/>
  <c r="O10" i="29" s="1"/>
  <c r="O14" i="29" s="1"/>
  <c r="L23" i="46"/>
  <c r="L23" i="24"/>
  <c r="U6" i="4"/>
  <c r="U13" i="46"/>
  <c r="N14" i="23"/>
  <c r="N23" i="23" s="1"/>
  <c r="O11" i="23"/>
  <c r="P11" i="23" s="1"/>
  <c r="P10" i="23" s="1"/>
  <c r="T22" i="29"/>
  <c r="W13" i="46"/>
  <c r="X13" i="46" s="1"/>
  <c r="O19" i="46"/>
  <c r="P19" i="46" s="1"/>
  <c r="P22" i="46" s="1"/>
  <c r="O19" i="25"/>
  <c r="O22" i="25" s="1"/>
  <c r="N10" i="46"/>
  <c r="N14" i="46" s="1"/>
  <c r="N23" i="46" s="1"/>
  <c r="G18" i="4"/>
  <c r="H18" i="4" s="1"/>
  <c r="F9" i="3"/>
  <c r="F13" i="3" s="1"/>
  <c r="V13" i="29"/>
  <c r="W13" i="29" s="1"/>
  <c r="X13" i="29" s="1"/>
  <c r="U13" i="29"/>
  <c r="U7" i="46"/>
  <c r="V7" i="46"/>
  <c r="W7" i="46" s="1"/>
  <c r="V16" i="46"/>
  <c r="V17" i="46" s="1"/>
  <c r="U16" i="46"/>
  <c r="U17" i="46" s="1"/>
  <c r="T17" i="46"/>
  <c r="V21" i="46"/>
  <c r="W21" i="46" s="1"/>
  <c r="X21" i="46" s="1"/>
  <c r="U21" i="46"/>
  <c r="W19" i="46"/>
  <c r="O17" i="46"/>
  <c r="P16" i="46"/>
  <c r="P17" i="46" s="1"/>
  <c r="V12" i="46"/>
  <c r="W12" i="46" s="1"/>
  <c r="X12" i="46" s="1"/>
  <c r="U12" i="46"/>
  <c r="U20" i="46"/>
  <c r="V20" i="46"/>
  <c r="U11" i="46"/>
  <c r="V11" i="46"/>
  <c r="W11" i="46" s="1"/>
  <c r="X11" i="46" s="1"/>
  <c r="U8" i="46"/>
  <c r="V8" i="46"/>
  <c r="W8" i="46" s="1"/>
  <c r="X8" i="46" s="1"/>
  <c r="V9" i="46"/>
  <c r="W9" i="46" s="1"/>
  <c r="X9" i="46" s="1"/>
  <c r="U9" i="46"/>
  <c r="O11" i="46"/>
  <c r="T22" i="46"/>
  <c r="P7" i="46"/>
  <c r="X7" i="29"/>
  <c r="V12" i="29"/>
  <c r="W12" i="29" s="1"/>
  <c r="X12" i="29" s="1"/>
  <c r="U12" i="29"/>
  <c r="W16" i="29"/>
  <c r="T10" i="29"/>
  <c r="T14" i="29" s="1"/>
  <c r="W19" i="29"/>
  <c r="U20" i="29"/>
  <c r="V20" i="29"/>
  <c r="P7" i="29"/>
  <c r="V9" i="29"/>
  <c r="W9" i="29" s="1"/>
  <c r="X9" i="29" s="1"/>
  <c r="U9" i="29"/>
  <c r="V21" i="29"/>
  <c r="W21" i="29" s="1"/>
  <c r="X21" i="29" s="1"/>
  <c r="U21" i="29"/>
  <c r="V11" i="29"/>
  <c r="W11" i="29" s="1"/>
  <c r="X11" i="29" s="1"/>
  <c r="U11" i="29"/>
  <c r="X7" i="28"/>
  <c r="V9" i="28"/>
  <c r="W9" i="28" s="1"/>
  <c r="U9" i="28"/>
  <c r="W19" i="28"/>
  <c r="V21" i="28"/>
  <c r="V22" i="28" s="1"/>
  <c r="U21" i="28"/>
  <c r="U22" i="28" s="1"/>
  <c r="T10" i="28"/>
  <c r="L14" i="28"/>
  <c r="L23" i="28" s="1"/>
  <c r="O22" i="28"/>
  <c r="P19" i="28"/>
  <c r="P22" i="28" s="1"/>
  <c r="P16" i="28"/>
  <c r="P17" i="28" s="1"/>
  <c r="O17" i="28"/>
  <c r="T22" i="28"/>
  <c r="X7" i="24"/>
  <c r="U8" i="24"/>
  <c r="V8" i="24"/>
  <c r="W8" i="24" s="1"/>
  <c r="X8" i="24" s="1"/>
  <c r="V13" i="24"/>
  <c r="W13" i="24" s="1"/>
  <c r="X13" i="24" s="1"/>
  <c r="U13" i="24"/>
  <c r="V11" i="24"/>
  <c r="W11" i="24" s="1"/>
  <c r="X11" i="24" s="1"/>
  <c r="U11" i="24"/>
  <c r="V12" i="24"/>
  <c r="W12" i="24" s="1"/>
  <c r="X12" i="24" s="1"/>
  <c r="U12" i="24"/>
  <c r="V21" i="24"/>
  <c r="W21" i="24" s="1"/>
  <c r="X21" i="24" s="1"/>
  <c r="U21" i="24"/>
  <c r="N10" i="24"/>
  <c r="N14" i="24" s="1"/>
  <c r="N23" i="24" s="1"/>
  <c r="U20" i="24"/>
  <c r="V20" i="24"/>
  <c r="W20" i="24" s="1"/>
  <c r="X20" i="24" s="1"/>
  <c r="V9" i="24"/>
  <c r="U9" i="24"/>
  <c r="V16" i="24"/>
  <c r="V17" i="24" s="1"/>
  <c r="U16" i="24"/>
  <c r="U17" i="24" s="1"/>
  <c r="T17" i="24"/>
  <c r="W19" i="24"/>
  <c r="P11" i="24"/>
  <c r="P10" i="24" s="1"/>
  <c r="O10" i="24"/>
  <c r="O14" i="24" s="1"/>
  <c r="P7" i="24"/>
  <c r="T22" i="24"/>
  <c r="T10" i="24"/>
  <c r="V21" i="30"/>
  <c r="W21" i="30" s="1"/>
  <c r="X21" i="30" s="1"/>
  <c r="U21" i="30"/>
  <c r="U22" i="30" s="1"/>
  <c r="V9" i="30"/>
  <c r="W9" i="30" s="1"/>
  <c r="X9" i="30" s="1"/>
  <c r="U9" i="30"/>
  <c r="U7" i="30"/>
  <c r="V7" i="30"/>
  <c r="W7" i="30" s="1"/>
  <c r="U13" i="30"/>
  <c r="V13" i="30"/>
  <c r="W13" i="30" s="1"/>
  <c r="X13" i="30" s="1"/>
  <c r="P19" i="30"/>
  <c r="P22" i="30" s="1"/>
  <c r="O22" i="30"/>
  <c r="L14" i="30"/>
  <c r="L23" i="30" s="1"/>
  <c r="U10" i="30"/>
  <c r="O11" i="30"/>
  <c r="V16" i="30"/>
  <c r="V17" i="30" s="1"/>
  <c r="U16" i="30"/>
  <c r="U17" i="30" s="1"/>
  <c r="T17" i="30"/>
  <c r="T22" i="30"/>
  <c r="P7" i="30"/>
  <c r="P19" i="31"/>
  <c r="P22" i="31" s="1"/>
  <c r="O22" i="31"/>
  <c r="U12" i="31"/>
  <c r="V12" i="31"/>
  <c r="W12" i="31" s="1"/>
  <c r="X12" i="31" s="1"/>
  <c r="V9" i="31"/>
  <c r="W9" i="31" s="1"/>
  <c r="X9" i="31" s="1"/>
  <c r="U9" i="31"/>
  <c r="W19" i="31"/>
  <c r="V13" i="31"/>
  <c r="W13" i="31" s="1"/>
  <c r="X13" i="31" s="1"/>
  <c r="U13" i="31"/>
  <c r="O11" i="31"/>
  <c r="O7" i="31"/>
  <c r="V21" i="31"/>
  <c r="V22" i="31" s="1"/>
  <c r="U21" i="31"/>
  <c r="T10" i="31"/>
  <c r="V16" i="31"/>
  <c r="V17" i="31" s="1"/>
  <c r="U16" i="31"/>
  <c r="U17" i="31" s="1"/>
  <c r="T17" i="31"/>
  <c r="U11" i="26"/>
  <c r="V11" i="26"/>
  <c r="W11" i="26" s="1"/>
  <c r="X11" i="26" s="1"/>
  <c r="N10" i="26"/>
  <c r="N14" i="26" s="1"/>
  <c r="N23" i="26" s="1"/>
  <c r="T10" i="26"/>
  <c r="V21" i="26"/>
  <c r="W21" i="26" s="1"/>
  <c r="X21" i="26" s="1"/>
  <c r="U21" i="26"/>
  <c r="V12" i="26"/>
  <c r="W12" i="26" s="1"/>
  <c r="X12" i="26" s="1"/>
  <c r="U12" i="26"/>
  <c r="U19" i="26"/>
  <c r="V19" i="26"/>
  <c r="T22" i="26"/>
  <c r="U8" i="26"/>
  <c r="V8" i="26"/>
  <c r="W8" i="26" s="1"/>
  <c r="X8" i="26" s="1"/>
  <c r="V16" i="26"/>
  <c r="V17" i="26" s="1"/>
  <c r="U16" i="26"/>
  <c r="U17" i="26" s="1"/>
  <c r="T17" i="26"/>
  <c r="O11" i="26"/>
  <c r="V7" i="26"/>
  <c r="U7" i="26"/>
  <c r="O17" i="26"/>
  <c r="P16" i="26"/>
  <c r="P17" i="26" s="1"/>
  <c r="V9" i="26"/>
  <c r="W9" i="26" s="1"/>
  <c r="X9" i="26" s="1"/>
  <c r="U9" i="26"/>
  <c r="O7" i="26"/>
  <c r="U20" i="26"/>
  <c r="V20" i="26"/>
  <c r="W20" i="26" s="1"/>
  <c r="X20" i="26" s="1"/>
  <c r="L23" i="26"/>
  <c r="L23" i="27"/>
  <c r="V13" i="27"/>
  <c r="W13" i="27" s="1"/>
  <c r="X13" i="27" s="1"/>
  <c r="U13" i="27"/>
  <c r="V11" i="27"/>
  <c r="W11" i="27" s="1"/>
  <c r="X11" i="27" s="1"/>
  <c r="U11" i="27"/>
  <c r="V9" i="27"/>
  <c r="W9" i="27" s="1"/>
  <c r="U9" i="27"/>
  <c r="O19" i="27"/>
  <c r="X7" i="27"/>
  <c r="V16" i="27"/>
  <c r="V17" i="27" s="1"/>
  <c r="U16" i="27"/>
  <c r="U17" i="27" s="1"/>
  <c r="T17" i="27"/>
  <c r="V21" i="27"/>
  <c r="W21" i="27" s="1"/>
  <c r="X21" i="27" s="1"/>
  <c r="U21" i="27"/>
  <c r="T10" i="27"/>
  <c r="N14" i="27"/>
  <c r="N23" i="27" s="1"/>
  <c r="O11" i="27"/>
  <c r="V19" i="27"/>
  <c r="T22" i="27"/>
  <c r="U19" i="27"/>
  <c r="O7" i="27"/>
  <c r="X19" i="23"/>
  <c r="V21" i="23"/>
  <c r="W21" i="23" s="1"/>
  <c r="X21" i="23" s="1"/>
  <c r="U21" i="23"/>
  <c r="V16" i="23"/>
  <c r="V17" i="23" s="1"/>
  <c r="U16" i="23"/>
  <c r="U17" i="23" s="1"/>
  <c r="T17" i="23"/>
  <c r="V11" i="23"/>
  <c r="W11" i="23" s="1"/>
  <c r="X11" i="23" s="1"/>
  <c r="U11" i="23"/>
  <c r="V9" i="23"/>
  <c r="W9" i="23" s="1"/>
  <c r="X9" i="23" s="1"/>
  <c r="U9" i="23"/>
  <c r="V12" i="23"/>
  <c r="W12" i="23" s="1"/>
  <c r="X12" i="23" s="1"/>
  <c r="U12" i="23"/>
  <c r="O19" i="23"/>
  <c r="H7" i="23"/>
  <c r="O7" i="23"/>
  <c r="T10" i="23"/>
  <c r="U20" i="23"/>
  <c r="V20" i="23"/>
  <c r="W20" i="23" s="1"/>
  <c r="T22" i="23"/>
  <c r="X7" i="23"/>
  <c r="P11" i="21"/>
  <c r="P10" i="21" s="1"/>
  <c r="O10" i="21"/>
  <c r="V12" i="21"/>
  <c r="W12" i="21" s="1"/>
  <c r="X12" i="21" s="1"/>
  <c r="U12" i="21"/>
  <c r="V19" i="21"/>
  <c r="W19" i="21" s="1"/>
  <c r="T22" i="21"/>
  <c r="U19" i="21"/>
  <c r="U13" i="21"/>
  <c r="V13" i="21"/>
  <c r="W13" i="21" s="1"/>
  <c r="X13" i="21" s="1"/>
  <c r="O16" i="21"/>
  <c r="V21" i="21"/>
  <c r="W21" i="21" s="1"/>
  <c r="X21" i="21" s="1"/>
  <c r="U21" i="21"/>
  <c r="L23" i="21"/>
  <c r="N22" i="21"/>
  <c r="V7" i="21"/>
  <c r="W7" i="21" s="1"/>
  <c r="U7" i="21"/>
  <c r="T10" i="21"/>
  <c r="T14" i="21" s="1"/>
  <c r="O19" i="21"/>
  <c r="O7" i="21"/>
  <c r="N10" i="21"/>
  <c r="N14" i="21" s="1"/>
  <c r="V11" i="21"/>
  <c r="W11" i="21" s="1"/>
  <c r="X11" i="21" s="1"/>
  <c r="U11" i="21"/>
  <c r="V16" i="21"/>
  <c r="V17" i="21" s="1"/>
  <c r="U16" i="21"/>
  <c r="U17" i="21" s="1"/>
  <c r="T17" i="21"/>
  <c r="U20" i="21"/>
  <c r="V20" i="21"/>
  <c r="W20" i="21" s="1"/>
  <c r="X20" i="21" s="1"/>
  <c r="U8" i="21"/>
  <c r="V8" i="21"/>
  <c r="W8" i="21" s="1"/>
  <c r="X8" i="21" s="1"/>
  <c r="V9" i="21"/>
  <c r="W9" i="21" s="1"/>
  <c r="X9" i="21" s="1"/>
  <c r="U9" i="21"/>
  <c r="V21" i="25"/>
  <c r="W21" i="25" s="1"/>
  <c r="X21" i="25" s="1"/>
  <c r="U21" i="25"/>
  <c r="U20" i="25"/>
  <c r="V20" i="25"/>
  <c r="W20" i="25" s="1"/>
  <c r="X20" i="25" s="1"/>
  <c r="V9" i="25"/>
  <c r="W9" i="25" s="1"/>
  <c r="X9" i="25" s="1"/>
  <c r="U9" i="25"/>
  <c r="O11" i="25"/>
  <c r="O7" i="25"/>
  <c r="L23" i="25"/>
  <c r="V12" i="25"/>
  <c r="W12" i="25" s="1"/>
  <c r="X12" i="25" s="1"/>
  <c r="U12" i="25"/>
  <c r="T10" i="25"/>
  <c r="T14" i="25" s="1"/>
  <c r="U19" i="25"/>
  <c r="V19" i="25"/>
  <c r="W19" i="25" s="1"/>
  <c r="T22" i="25"/>
  <c r="V11" i="25"/>
  <c r="W11" i="25" s="1"/>
  <c r="X11" i="25" s="1"/>
  <c r="U11" i="25"/>
  <c r="U8" i="25"/>
  <c r="V8" i="25"/>
  <c r="W8" i="25" s="1"/>
  <c r="X8" i="25" s="1"/>
  <c r="V7" i="25"/>
  <c r="W7" i="25" s="1"/>
  <c r="U7" i="25"/>
  <c r="V16" i="25"/>
  <c r="V17" i="25" s="1"/>
  <c r="U16" i="25"/>
  <c r="U17" i="25" s="1"/>
  <c r="T17" i="25"/>
  <c r="H20" i="4"/>
  <c r="H6" i="4"/>
  <c r="H10" i="4"/>
  <c r="V20" i="4"/>
  <c r="V21" i="4" s="1"/>
  <c r="U20" i="4"/>
  <c r="T21" i="4"/>
  <c r="V8" i="4"/>
  <c r="W8" i="4" s="1"/>
  <c r="X8" i="4" s="1"/>
  <c r="U8" i="4"/>
  <c r="P6" i="4"/>
  <c r="P15" i="4"/>
  <c r="P16" i="4" s="1"/>
  <c r="O16" i="4"/>
  <c r="U10" i="4"/>
  <c r="V10" i="4"/>
  <c r="W10" i="4" s="1"/>
  <c r="X10" i="4" s="1"/>
  <c r="N13" i="4"/>
  <c r="N22" i="4" s="1"/>
  <c r="O10" i="4"/>
  <c r="W6" i="4"/>
  <c r="V11" i="3"/>
  <c r="W11" i="3" s="1"/>
  <c r="X11" i="3" s="1"/>
  <c r="U11" i="3"/>
  <c r="V8" i="3"/>
  <c r="W8" i="3" s="1"/>
  <c r="U8" i="3"/>
  <c r="G20" i="3"/>
  <c r="H20" i="3" s="1"/>
  <c r="X18" i="3"/>
  <c r="G10" i="3"/>
  <c r="G8" i="3"/>
  <c r="V10" i="3"/>
  <c r="W10" i="3" s="1"/>
  <c r="X10" i="3" s="1"/>
  <c r="U10" i="3"/>
  <c r="U19" i="3"/>
  <c r="V19" i="3"/>
  <c r="T21" i="3"/>
  <c r="D13" i="3"/>
  <c r="O10" i="3"/>
  <c r="H18" i="3"/>
  <c r="V20" i="3"/>
  <c r="W20" i="3" s="1"/>
  <c r="X20" i="3" s="1"/>
  <c r="U20" i="3"/>
  <c r="X6" i="3"/>
  <c r="U20" i="45"/>
  <c r="V57" i="45"/>
  <c r="F58" i="45"/>
  <c r="V58" i="45" s="1"/>
  <c r="P19" i="45"/>
  <c r="W12" i="45"/>
  <c r="H12" i="45"/>
  <c r="U62" i="45"/>
  <c r="V62" i="45"/>
  <c r="T65" i="45"/>
  <c r="V48" i="45"/>
  <c r="O48" i="45"/>
  <c r="P56" i="45"/>
  <c r="W56" i="45"/>
  <c r="P44" i="45"/>
  <c r="X44" i="45" s="1"/>
  <c r="W44" i="45"/>
  <c r="P62" i="45"/>
  <c r="P65" i="45" s="1"/>
  <c r="O65" i="45"/>
  <c r="O60" i="45"/>
  <c r="W31" i="45"/>
  <c r="H31" i="45"/>
  <c r="X31" i="45" s="1"/>
  <c r="N20" i="45"/>
  <c r="V46" i="45"/>
  <c r="O46" i="45"/>
  <c r="P23" i="45"/>
  <c r="U63" i="45"/>
  <c r="V63" i="45"/>
  <c r="W63" i="45" s="1"/>
  <c r="X63" i="45" s="1"/>
  <c r="T15" i="45"/>
  <c r="D19" i="45"/>
  <c r="V53" i="45"/>
  <c r="F32" i="45"/>
  <c r="V30" i="45"/>
  <c r="P32" i="45"/>
  <c r="G27" i="45"/>
  <c r="W27" i="45" s="1"/>
  <c r="N65" i="45"/>
  <c r="N66" i="45" s="1"/>
  <c r="P57" i="45"/>
  <c r="X57" i="45" s="1"/>
  <c r="W57" i="45"/>
  <c r="P53" i="45"/>
  <c r="X53" i="45" s="1"/>
  <c r="W53" i="45"/>
  <c r="G30" i="45"/>
  <c r="P52" i="45"/>
  <c r="P28" i="45"/>
  <c r="F65" i="45"/>
  <c r="T54" i="45"/>
  <c r="D59" i="45"/>
  <c r="W18" i="45"/>
  <c r="P18" i="45"/>
  <c r="X18" i="45" s="1"/>
  <c r="O15" i="45"/>
  <c r="V40" i="45"/>
  <c r="O40" i="45"/>
  <c r="G62" i="45"/>
  <c r="G58" i="45"/>
  <c r="W58" i="45" s="1"/>
  <c r="H56" i="45"/>
  <c r="F25" i="45"/>
  <c r="V25" i="45" s="1"/>
  <c r="G23" i="45"/>
  <c r="W23" i="45" s="1"/>
  <c r="F54" i="45"/>
  <c r="G52" i="45"/>
  <c r="X16" i="45"/>
  <c r="P11" i="45"/>
  <c r="V12" i="45"/>
  <c r="F11" i="45"/>
  <c r="V11" i="45" s="1"/>
  <c r="V41" i="45"/>
  <c r="O41" i="45"/>
  <c r="L66" i="45"/>
  <c r="V64" i="45"/>
  <c r="W64" i="45" s="1"/>
  <c r="X64" i="45" s="1"/>
  <c r="U64" i="45"/>
  <c r="P27" i="45"/>
  <c r="U60" i="45"/>
  <c r="F15" i="45"/>
  <c r="T32" i="45"/>
  <c r="D33" i="45"/>
  <c r="T33" i="45" s="1"/>
  <c r="P18" i="4" l="1"/>
  <c r="P21" i="4" s="1"/>
  <c r="H14" i="31"/>
  <c r="G11" i="45"/>
  <c r="W11" i="45" s="1"/>
  <c r="P19" i="26"/>
  <c r="P22" i="26" s="1"/>
  <c r="G10" i="31"/>
  <c r="G14" i="31" s="1"/>
  <c r="P15" i="3"/>
  <c r="P16" i="3" s="1"/>
  <c r="N23" i="30"/>
  <c r="P16" i="23"/>
  <c r="P17" i="23" s="1"/>
  <c r="F23" i="27"/>
  <c r="O23" i="29"/>
  <c r="W13" i="45"/>
  <c r="P16" i="24"/>
  <c r="P17" i="24" s="1"/>
  <c r="H14" i="45"/>
  <c r="X14" i="45" s="1"/>
  <c r="U21" i="4"/>
  <c r="W15" i="4"/>
  <c r="X15" i="4" s="1"/>
  <c r="X16" i="4" s="1"/>
  <c r="H14" i="26"/>
  <c r="G22" i="24"/>
  <c r="H19" i="24"/>
  <c r="H22" i="24" s="1"/>
  <c r="G10" i="24"/>
  <c r="G14" i="24" s="1"/>
  <c r="H11" i="24"/>
  <c r="H10" i="24" s="1"/>
  <c r="H14" i="24" s="1"/>
  <c r="H23" i="24" s="1"/>
  <c r="H16" i="46"/>
  <c r="H17" i="46" s="1"/>
  <c r="G17" i="46"/>
  <c r="H16" i="31"/>
  <c r="H17" i="31" s="1"/>
  <c r="H23" i="31" s="1"/>
  <c r="G17" i="31"/>
  <c r="H17" i="23"/>
  <c r="H18" i="23" s="1"/>
  <c r="H24" i="23" s="1"/>
  <c r="G18" i="23"/>
  <c r="G24" i="23" s="1"/>
  <c r="H16" i="28"/>
  <c r="H17" i="28" s="1"/>
  <c r="G17" i="28"/>
  <c r="G22" i="28"/>
  <c r="H19" i="28"/>
  <c r="H22" i="28" s="1"/>
  <c r="G22" i="31"/>
  <c r="G22" i="26"/>
  <c r="H19" i="26"/>
  <c r="H22" i="26" s="1"/>
  <c r="F23" i="21"/>
  <c r="G22" i="25"/>
  <c r="G23" i="25" s="1"/>
  <c r="H19" i="25"/>
  <c r="H22" i="25" s="1"/>
  <c r="H23" i="25" s="1"/>
  <c r="G22" i="29"/>
  <c r="H19" i="29"/>
  <c r="H22" i="29" s="1"/>
  <c r="U22" i="31"/>
  <c r="H11" i="30"/>
  <c r="H10" i="30" s="1"/>
  <c r="H14" i="30" s="1"/>
  <c r="G10" i="30"/>
  <c r="G14" i="30" s="1"/>
  <c r="H16" i="25"/>
  <c r="H17" i="25" s="1"/>
  <c r="G17" i="25"/>
  <c r="G14" i="46"/>
  <c r="G22" i="27"/>
  <c r="G23" i="27" s="1"/>
  <c r="H19" i="27"/>
  <c r="H22" i="27" s="1"/>
  <c r="H23" i="27" s="1"/>
  <c r="H14" i="46"/>
  <c r="H23" i="46" s="1"/>
  <c r="G23" i="21"/>
  <c r="H16" i="29"/>
  <c r="H17" i="29" s="1"/>
  <c r="G17" i="29"/>
  <c r="G22" i="30"/>
  <c r="G23" i="30" s="1"/>
  <c r="H19" i="30"/>
  <c r="H22" i="30" s="1"/>
  <c r="H16" i="26"/>
  <c r="H17" i="26" s="1"/>
  <c r="G17" i="26"/>
  <c r="G10" i="28"/>
  <c r="G14" i="28" s="1"/>
  <c r="H11" i="28"/>
  <c r="H10" i="28" s="1"/>
  <c r="H14" i="28" s="1"/>
  <c r="G10" i="29"/>
  <c r="G14" i="29" s="1"/>
  <c r="H11" i="29"/>
  <c r="H10" i="29" s="1"/>
  <c r="H14" i="29" s="1"/>
  <c r="F23" i="24"/>
  <c r="P19" i="24"/>
  <c r="P22" i="24" s="1"/>
  <c r="H21" i="4"/>
  <c r="T14" i="30"/>
  <c r="T23" i="30" s="1"/>
  <c r="O22" i="46"/>
  <c r="G16" i="4"/>
  <c r="H15" i="4"/>
  <c r="H16" i="4" s="1"/>
  <c r="O17" i="25"/>
  <c r="P16" i="25"/>
  <c r="P17" i="25" s="1"/>
  <c r="U10" i="46"/>
  <c r="U14" i="46" s="1"/>
  <c r="V10" i="46"/>
  <c r="W10" i="46" s="1"/>
  <c r="X10" i="46" s="1"/>
  <c r="W16" i="27"/>
  <c r="G15" i="45"/>
  <c r="W15" i="45" s="1"/>
  <c r="G21" i="4"/>
  <c r="W17" i="45"/>
  <c r="V22" i="27"/>
  <c r="X16" i="28"/>
  <c r="X17" i="28" s="1"/>
  <c r="P16" i="30"/>
  <c r="P17" i="30" s="1"/>
  <c r="O17" i="30"/>
  <c r="P14" i="24"/>
  <c r="P23" i="24" s="1"/>
  <c r="P11" i="29"/>
  <c r="P10" i="29" s="1"/>
  <c r="U22" i="29"/>
  <c r="P19" i="25"/>
  <c r="P22" i="25" s="1"/>
  <c r="V22" i="26"/>
  <c r="T23" i="29"/>
  <c r="U22" i="46"/>
  <c r="W16" i="46"/>
  <c r="W17" i="46" s="1"/>
  <c r="H15" i="45"/>
  <c r="X20" i="23"/>
  <c r="X22" i="23" s="1"/>
  <c r="W22" i="23"/>
  <c r="V22" i="23"/>
  <c r="W16" i="26"/>
  <c r="X16" i="26" s="1"/>
  <c r="X17" i="26" s="1"/>
  <c r="V22" i="30"/>
  <c r="V22" i="29"/>
  <c r="O10" i="23"/>
  <c r="O14" i="23" s="1"/>
  <c r="V21" i="3"/>
  <c r="W16" i="25"/>
  <c r="W17" i="25" s="1"/>
  <c r="W16" i="21"/>
  <c r="W17" i="21" s="1"/>
  <c r="U22" i="23"/>
  <c r="P11" i="28"/>
  <c r="P10" i="28" s="1"/>
  <c r="P14" i="28" s="1"/>
  <c r="P23" i="28" s="1"/>
  <c r="W8" i="45"/>
  <c r="W21" i="31"/>
  <c r="X21" i="31" s="1"/>
  <c r="U22" i="24"/>
  <c r="V22" i="24"/>
  <c r="C73" i="11"/>
  <c r="W20" i="4"/>
  <c r="X22" i="30"/>
  <c r="W16" i="24"/>
  <c r="X16" i="24" s="1"/>
  <c r="X17" i="24" s="1"/>
  <c r="V22" i="46"/>
  <c r="P11" i="46"/>
  <c r="P10" i="46" s="1"/>
  <c r="P14" i="46" s="1"/>
  <c r="P23" i="46" s="1"/>
  <c r="O10" i="46"/>
  <c r="O14" i="46" s="1"/>
  <c r="X19" i="46"/>
  <c r="X7" i="46"/>
  <c r="W20" i="46"/>
  <c r="X20" i="46" s="1"/>
  <c r="T23" i="46"/>
  <c r="W20" i="29"/>
  <c r="X20" i="29" s="1"/>
  <c r="X19" i="29"/>
  <c r="V10" i="29"/>
  <c r="V14" i="29" s="1"/>
  <c r="U10" i="29"/>
  <c r="U14" i="29" s="1"/>
  <c r="P14" i="29"/>
  <c r="P23" i="29" s="1"/>
  <c r="W17" i="29"/>
  <c r="X16" i="29"/>
  <c r="X17" i="29" s="1"/>
  <c r="X9" i="28"/>
  <c r="O23" i="28"/>
  <c r="U10" i="28"/>
  <c r="U14" i="28" s="1"/>
  <c r="U23" i="28" s="1"/>
  <c r="V10" i="28"/>
  <c r="V14" i="28" s="1"/>
  <c r="V23" i="28" s="1"/>
  <c r="T14" i="28"/>
  <c r="T23" i="28" s="1"/>
  <c r="X19" i="28"/>
  <c r="W21" i="28"/>
  <c r="X21" i="28" s="1"/>
  <c r="W9" i="24"/>
  <c r="U10" i="24"/>
  <c r="U14" i="24" s="1"/>
  <c r="V10" i="24"/>
  <c r="V14" i="24" s="1"/>
  <c r="T14" i="24"/>
  <c r="T23" i="24" s="1"/>
  <c r="W22" i="24"/>
  <c r="X19" i="24"/>
  <c r="X22" i="24" s="1"/>
  <c r="O23" i="24"/>
  <c r="W16" i="30"/>
  <c r="X7" i="30"/>
  <c r="X14" i="30" s="1"/>
  <c r="W14" i="30"/>
  <c r="U14" i="30"/>
  <c r="U23" i="30" s="1"/>
  <c r="P11" i="30"/>
  <c r="P10" i="30" s="1"/>
  <c r="P14" i="30" s="1"/>
  <c r="O10" i="30"/>
  <c r="O14" i="30" s="1"/>
  <c r="O23" i="30" s="1"/>
  <c r="W22" i="30"/>
  <c r="V14" i="30"/>
  <c r="P7" i="31"/>
  <c r="W16" i="31"/>
  <c r="X7" i="31"/>
  <c r="V10" i="31"/>
  <c r="V14" i="31" s="1"/>
  <c r="V23" i="31" s="1"/>
  <c r="U10" i="31"/>
  <c r="U14" i="31" s="1"/>
  <c r="U23" i="31" s="1"/>
  <c r="T14" i="31"/>
  <c r="T23" i="31" s="1"/>
  <c r="P11" i="31"/>
  <c r="P10" i="31" s="1"/>
  <c r="O10" i="31"/>
  <c r="O14" i="31" s="1"/>
  <c r="O23" i="31" s="1"/>
  <c r="X19" i="31"/>
  <c r="W19" i="26"/>
  <c r="P7" i="26"/>
  <c r="P11" i="26"/>
  <c r="P10" i="26" s="1"/>
  <c r="O10" i="26"/>
  <c r="O14" i="26" s="1"/>
  <c r="O23" i="26" s="1"/>
  <c r="V10" i="26"/>
  <c r="V14" i="26" s="1"/>
  <c r="U10" i="26"/>
  <c r="U14" i="26" s="1"/>
  <c r="T14" i="26"/>
  <c r="T23" i="26" s="1"/>
  <c r="W7" i="26"/>
  <c r="U22" i="26"/>
  <c r="X9" i="27"/>
  <c r="W17" i="27"/>
  <c r="X16" i="27"/>
  <c r="X17" i="27" s="1"/>
  <c r="W19" i="27"/>
  <c r="O22" i="27"/>
  <c r="P19" i="27"/>
  <c r="P22" i="27" s="1"/>
  <c r="P11" i="27"/>
  <c r="P10" i="27" s="1"/>
  <c r="O10" i="27"/>
  <c r="O14" i="27" s="1"/>
  <c r="P7" i="27"/>
  <c r="U22" i="27"/>
  <c r="V10" i="27"/>
  <c r="W10" i="27" s="1"/>
  <c r="U10" i="27"/>
  <c r="U14" i="27" s="1"/>
  <c r="T14" i="27"/>
  <c r="T23" i="27" s="1"/>
  <c r="U10" i="23"/>
  <c r="U14" i="23" s="1"/>
  <c r="V10" i="23"/>
  <c r="V14" i="23" s="1"/>
  <c r="T14" i="23"/>
  <c r="T23" i="23" s="1"/>
  <c r="P7" i="23"/>
  <c r="P14" i="23" s="1"/>
  <c r="W16" i="23"/>
  <c r="O22" i="23"/>
  <c r="P19" i="23"/>
  <c r="P22" i="23" s="1"/>
  <c r="W22" i="21"/>
  <c r="X19" i="21"/>
  <c r="X22" i="21" s="1"/>
  <c r="X7" i="21"/>
  <c r="P16" i="21"/>
  <c r="P17" i="21" s="1"/>
  <c r="O17" i="21"/>
  <c r="V22" i="21"/>
  <c r="O14" i="21"/>
  <c r="P7" i="21"/>
  <c r="P14" i="21" s="1"/>
  <c r="N23" i="21"/>
  <c r="T23" i="21"/>
  <c r="U10" i="21"/>
  <c r="U14" i="21" s="1"/>
  <c r="V10" i="21"/>
  <c r="W10" i="21" s="1"/>
  <c r="P19" i="21"/>
  <c r="P22" i="21" s="1"/>
  <c r="O22" i="21"/>
  <c r="U22" i="21"/>
  <c r="X7" i="25"/>
  <c r="P11" i="25"/>
  <c r="P10" i="25" s="1"/>
  <c r="O10" i="25"/>
  <c r="O14" i="25" s="1"/>
  <c r="V10" i="25"/>
  <c r="W10" i="25" s="1"/>
  <c r="U10" i="25"/>
  <c r="U14" i="25" s="1"/>
  <c r="T23" i="25"/>
  <c r="V22" i="25"/>
  <c r="W22" i="25"/>
  <c r="X19" i="25"/>
  <c r="X22" i="25" s="1"/>
  <c r="U22" i="25"/>
  <c r="P7" i="25"/>
  <c r="X6" i="4"/>
  <c r="P10" i="4"/>
  <c r="P9" i="4" s="1"/>
  <c r="P13" i="4" s="1"/>
  <c r="P22" i="4" s="1"/>
  <c r="O9" i="4"/>
  <c r="O13" i="4" s="1"/>
  <c r="O22" i="4" s="1"/>
  <c r="X8" i="3"/>
  <c r="H8" i="3"/>
  <c r="P10" i="3"/>
  <c r="G9" i="3"/>
  <c r="G13" i="3" s="1"/>
  <c r="H10" i="3"/>
  <c r="H9" i="3" s="1"/>
  <c r="G21" i="3"/>
  <c r="W19" i="3"/>
  <c r="H21" i="3"/>
  <c r="U21" i="3"/>
  <c r="C33" i="8"/>
  <c r="F19" i="45"/>
  <c r="F20" i="45" s="1"/>
  <c r="V20" i="45" s="1"/>
  <c r="G65" i="45"/>
  <c r="H62" i="45"/>
  <c r="H65" i="45" s="1"/>
  <c r="G32" i="45"/>
  <c r="H30" i="45"/>
  <c r="W30" i="45"/>
  <c r="V65" i="45"/>
  <c r="P41" i="45"/>
  <c r="X41" i="45" s="1"/>
  <c r="W41" i="45"/>
  <c r="P40" i="45"/>
  <c r="X40" i="45" s="1"/>
  <c r="W40" i="45"/>
  <c r="W62" i="45"/>
  <c r="G54" i="45"/>
  <c r="H52" i="45"/>
  <c r="U65" i="45"/>
  <c r="U66" i="45" s="1"/>
  <c r="F59" i="45"/>
  <c r="V54" i="45"/>
  <c r="P15" i="45"/>
  <c r="P20" i="45" s="1"/>
  <c r="F33" i="45"/>
  <c r="V33" i="45" s="1"/>
  <c r="V32" i="45"/>
  <c r="P60" i="45"/>
  <c r="P66" i="45" s="1"/>
  <c r="P67" i="45" s="1"/>
  <c r="V15" i="45"/>
  <c r="X12" i="45"/>
  <c r="G25" i="45"/>
  <c r="W25" i="45" s="1"/>
  <c r="H23" i="45"/>
  <c r="W52" i="45"/>
  <c r="W46" i="45"/>
  <c r="P46" i="45"/>
  <c r="X46" i="45" s="1"/>
  <c r="O20" i="45"/>
  <c r="D20" i="45"/>
  <c r="T20" i="45" s="1"/>
  <c r="T19" i="45"/>
  <c r="O66" i="45"/>
  <c r="W48" i="45"/>
  <c r="P48" i="45"/>
  <c r="X48" i="45" s="1"/>
  <c r="H58" i="45"/>
  <c r="X58" i="45" s="1"/>
  <c r="X56" i="45"/>
  <c r="T59" i="45"/>
  <c r="G28" i="45"/>
  <c r="W28" i="45" s="1"/>
  <c r="H27" i="45"/>
  <c r="W16" i="4" l="1"/>
  <c r="H11" i="45"/>
  <c r="X11" i="45" s="1"/>
  <c r="G19" i="45"/>
  <c r="G20" i="45" s="1"/>
  <c r="W17" i="24"/>
  <c r="G23" i="26"/>
  <c r="W14" i="46"/>
  <c r="G23" i="46"/>
  <c r="X14" i="46"/>
  <c r="H23" i="30"/>
  <c r="H23" i="28"/>
  <c r="H24" i="28" s="1"/>
  <c r="H23" i="29"/>
  <c r="H24" i="29" s="1"/>
  <c r="G23" i="29"/>
  <c r="O23" i="46"/>
  <c r="G23" i="31"/>
  <c r="G23" i="24"/>
  <c r="H23" i="26"/>
  <c r="H24" i="26" s="1"/>
  <c r="P23" i="30"/>
  <c r="G23" i="28"/>
  <c r="V14" i="46"/>
  <c r="P14" i="27"/>
  <c r="O23" i="25"/>
  <c r="H24" i="31"/>
  <c r="V23" i="30"/>
  <c r="U23" i="29"/>
  <c r="X16" i="25"/>
  <c r="X17" i="25" s="1"/>
  <c r="H24" i="21"/>
  <c r="V23" i="26"/>
  <c r="U23" i="46"/>
  <c r="W17" i="26"/>
  <c r="V23" i="24"/>
  <c r="W10" i="24"/>
  <c r="X10" i="24" s="1"/>
  <c r="V23" i="23"/>
  <c r="U23" i="23"/>
  <c r="X16" i="46"/>
  <c r="X17" i="46" s="1"/>
  <c r="H24" i="27"/>
  <c r="U23" i="24"/>
  <c r="X22" i="28"/>
  <c r="W22" i="28"/>
  <c r="W22" i="46"/>
  <c r="W23" i="46" s="1"/>
  <c r="V14" i="25"/>
  <c r="V23" i="25" s="1"/>
  <c r="V14" i="21"/>
  <c r="V23" i="21" s="1"/>
  <c r="V23" i="46"/>
  <c r="P23" i="21"/>
  <c r="X20" i="4"/>
  <c r="X21" i="4" s="1"/>
  <c r="W21" i="4"/>
  <c r="O23" i="21"/>
  <c r="X22" i="31"/>
  <c r="X16" i="21"/>
  <c r="X17" i="21" s="1"/>
  <c r="P14" i="31"/>
  <c r="P23" i="31" s="1"/>
  <c r="H24" i="24"/>
  <c r="H24" i="46"/>
  <c r="W10" i="23"/>
  <c r="X10" i="23" s="1"/>
  <c r="X14" i="23" s="1"/>
  <c r="V23" i="29"/>
  <c r="W22" i="31"/>
  <c r="H24" i="25"/>
  <c r="X22" i="46"/>
  <c r="W10" i="29"/>
  <c r="X22" i="29"/>
  <c r="W22" i="29"/>
  <c r="W10" i="28"/>
  <c r="X9" i="24"/>
  <c r="W17" i="30"/>
  <c r="W23" i="30" s="1"/>
  <c r="X16" i="30"/>
  <c r="X17" i="30" s="1"/>
  <c r="X23" i="30" s="1"/>
  <c r="X24" i="30" s="1"/>
  <c r="H24" i="30"/>
  <c r="W10" i="31"/>
  <c r="X16" i="31"/>
  <c r="X17" i="31" s="1"/>
  <c r="W17" i="31"/>
  <c r="X7" i="26"/>
  <c r="P14" i="26"/>
  <c r="P23" i="26" s="1"/>
  <c r="W10" i="26"/>
  <c r="X10" i="26" s="1"/>
  <c r="W22" i="26"/>
  <c r="X19" i="26"/>
  <c r="X22" i="26" s="1"/>
  <c r="U23" i="26"/>
  <c r="X10" i="27"/>
  <c r="X14" i="27" s="1"/>
  <c r="W14" i="27"/>
  <c r="V14" i="27"/>
  <c r="V23" i="27" s="1"/>
  <c r="P23" i="27"/>
  <c r="U23" i="27"/>
  <c r="O23" i="27"/>
  <c r="W22" i="27"/>
  <c r="X19" i="27"/>
  <c r="X22" i="27" s="1"/>
  <c r="O23" i="23"/>
  <c r="P23" i="23"/>
  <c r="W17" i="23"/>
  <c r="X16" i="23"/>
  <c r="X17" i="23" s="1"/>
  <c r="X10" i="21"/>
  <c r="X14" i="21" s="1"/>
  <c r="W14" i="21"/>
  <c r="W23" i="21" s="1"/>
  <c r="U23" i="21"/>
  <c r="X10" i="25"/>
  <c r="X14" i="25" s="1"/>
  <c r="W14" i="25"/>
  <c r="W23" i="25" s="1"/>
  <c r="U23" i="25"/>
  <c r="P14" i="25"/>
  <c r="P23" i="25" s="1"/>
  <c r="X19" i="3"/>
  <c r="X21" i="3" s="1"/>
  <c r="W21" i="3"/>
  <c r="H13" i="3"/>
  <c r="D60" i="45"/>
  <c r="T60" i="45" s="1"/>
  <c r="T66" i="45" s="1"/>
  <c r="W19" i="45"/>
  <c r="W20" i="45"/>
  <c r="V19" i="45"/>
  <c r="H19" i="45"/>
  <c r="H20" i="45" s="1"/>
  <c r="X20" i="45" s="1"/>
  <c r="F60" i="45"/>
  <c r="V59" i="45"/>
  <c r="G33" i="45"/>
  <c r="W33" i="45" s="1"/>
  <c r="W32" i="45"/>
  <c r="H69" i="45"/>
  <c r="X27" i="45"/>
  <c r="H28" i="45"/>
  <c r="X28" i="45" s="1"/>
  <c r="X23" i="45"/>
  <c r="H25" i="45"/>
  <c r="X25" i="45" s="1"/>
  <c r="H54" i="45"/>
  <c r="X52" i="45"/>
  <c r="G59" i="45"/>
  <c r="W54" i="45"/>
  <c r="W65" i="45"/>
  <c r="X62" i="45"/>
  <c r="X65" i="45" s="1"/>
  <c r="H32" i="45"/>
  <c r="X30" i="45"/>
  <c r="X15" i="45"/>
  <c r="X23" i="25" l="1"/>
  <c r="X14" i="24"/>
  <c r="X23" i="24" s="1"/>
  <c r="X24" i="24" s="1"/>
  <c r="W14" i="24"/>
  <c r="W23" i="24" s="1"/>
  <c r="X23" i="23"/>
  <c r="X24" i="23" s="1"/>
  <c r="X23" i="46"/>
  <c r="X24" i="46" s="1"/>
  <c r="W14" i="23"/>
  <c r="W23" i="23" s="1"/>
  <c r="X24" i="25"/>
  <c r="X23" i="27"/>
  <c r="X24" i="27" s="1"/>
  <c r="X23" i="21"/>
  <c r="X24" i="21" s="1"/>
  <c r="X10" i="29"/>
  <c r="X14" i="29" s="1"/>
  <c r="X23" i="29" s="1"/>
  <c r="X24" i="29" s="1"/>
  <c r="W14" i="29"/>
  <c r="W23" i="29" s="1"/>
  <c r="X10" i="28"/>
  <c r="X14" i="28" s="1"/>
  <c r="X23" i="28" s="1"/>
  <c r="X24" i="28" s="1"/>
  <c r="W14" i="28"/>
  <c r="W23" i="28" s="1"/>
  <c r="X10" i="31"/>
  <c r="X14" i="31" s="1"/>
  <c r="X23" i="31" s="1"/>
  <c r="X24" i="31" s="1"/>
  <c r="W14" i="31"/>
  <c r="W23" i="31" s="1"/>
  <c r="W14" i="26"/>
  <c r="W23" i="26" s="1"/>
  <c r="X14" i="26"/>
  <c r="X23" i="26" s="1"/>
  <c r="X24" i="26" s="1"/>
  <c r="W23" i="27"/>
  <c r="D66" i="45"/>
  <c r="X19" i="45"/>
  <c r="V60" i="45"/>
  <c r="V66" i="45" s="1"/>
  <c r="F66" i="45"/>
  <c r="G60" i="45"/>
  <c r="W59" i="45"/>
  <c r="H33" i="45"/>
  <c r="X33" i="45" s="1"/>
  <c r="X32" i="45"/>
  <c r="X54" i="45"/>
  <c r="H59" i="45"/>
  <c r="W60" i="45" l="1"/>
  <c r="W66" i="45" s="1"/>
  <c r="G66" i="45"/>
  <c r="X59" i="45"/>
  <c r="H60" i="45"/>
  <c r="X60" i="45" l="1"/>
  <c r="X66" i="45" s="1"/>
  <c r="H68" i="45"/>
  <c r="H66" i="45"/>
  <c r="H67" i="45" s="1"/>
  <c r="V42" i="7" l="1"/>
  <c r="O11" i="7"/>
  <c r="D12" i="8" s="1"/>
  <c r="F11" i="7"/>
  <c r="C12" i="8" s="1"/>
  <c r="O30" i="7"/>
  <c r="D20" i="8" s="1"/>
  <c r="O22" i="7"/>
  <c r="D18" i="8" s="1"/>
  <c r="O21" i="7"/>
  <c r="D17" i="8" s="1"/>
  <c r="C20" i="8"/>
  <c r="F22" i="7"/>
  <c r="C34" i="11" s="1"/>
  <c r="F21" i="7"/>
  <c r="C31" i="11" s="1"/>
  <c r="L20" i="7"/>
  <c r="U20" i="7" s="1"/>
  <c r="L21" i="7"/>
  <c r="U21" i="7" s="1"/>
  <c r="L22" i="7"/>
  <c r="U22" i="7" s="1"/>
  <c r="L23" i="7"/>
  <c r="U23" i="7" s="1"/>
  <c r="L30" i="7"/>
  <c r="U30" i="7" s="1"/>
  <c r="A17" i="10" s="1"/>
  <c r="L31" i="7"/>
  <c r="U31" i="7" s="1"/>
  <c r="A18" i="10" s="1"/>
  <c r="L34" i="7"/>
  <c r="U34" i="7" s="1"/>
  <c r="A19" i="10" s="1"/>
  <c r="L16" i="7"/>
  <c r="U16" i="7" s="1"/>
  <c r="L11" i="7"/>
  <c r="U11" i="7" s="1"/>
  <c r="H71" i="6"/>
  <c r="H72" i="6"/>
  <c r="H73" i="6"/>
  <c r="H74" i="6"/>
  <c r="H75" i="6"/>
  <c r="H76" i="6"/>
  <c r="H77" i="6"/>
  <c r="H70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42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6" i="6"/>
  <c r="M22" i="43"/>
  <c r="E22" i="43"/>
  <c r="M17" i="43"/>
  <c r="E17" i="43"/>
  <c r="W3" i="43"/>
  <c r="T3" i="43"/>
  <c r="O3" i="43"/>
  <c r="L3" i="43"/>
  <c r="G3" i="43"/>
  <c r="D3" i="43"/>
  <c r="L21" i="43" s="1"/>
  <c r="T2" i="43"/>
  <c r="L2" i="43"/>
  <c r="J2" i="43"/>
  <c r="R2" i="43" s="1"/>
  <c r="M22" i="42"/>
  <c r="E22" i="42"/>
  <c r="M17" i="42"/>
  <c r="E17" i="42"/>
  <c r="W3" i="42"/>
  <c r="T3" i="42"/>
  <c r="O3" i="42"/>
  <c r="L3" i="42"/>
  <c r="G3" i="42"/>
  <c r="D3" i="42"/>
  <c r="L9" i="42" s="1"/>
  <c r="T2" i="42"/>
  <c r="L2" i="42"/>
  <c r="J2" i="42"/>
  <c r="R2" i="42" s="1"/>
  <c r="J2" i="41"/>
  <c r="R2" i="41" s="1"/>
  <c r="J2" i="40"/>
  <c r="R2" i="40" s="1"/>
  <c r="J2" i="39"/>
  <c r="R2" i="39" s="1"/>
  <c r="J2" i="38"/>
  <c r="R2" i="38" s="1"/>
  <c r="J2" i="37"/>
  <c r="R2" i="37" s="1"/>
  <c r="J2" i="36"/>
  <c r="R2" i="36" s="1"/>
  <c r="J2" i="35"/>
  <c r="R2" i="35" s="1"/>
  <c r="J2" i="34"/>
  <c r="R2" i="34" s="1"/>
  <c r="M22" i="41"/>
  <c r="E22" i="41"/>
  <c r="M17" i="41"/>
  <c r="E17" i="41"/>
  <c r="W3" i="41"/>
  <c r="T3" i="41"/>
  <c r="O3" i="41"/>
  <c r="L3" i="41"/>
  <c r="G3" i="41"/>
  <c r="D3" i="41"/>
  <c r="D12" i="41" s="1"/>
  <c r="T2" i="41"/>
  <c r="L2" i="41"/>
  <c r="M22" i="40"/>
  <c r="E22" i="40"/>
  <c r="M17" i="40"/>
  <c r="E17" i="40"/>
  <c r="W3" i="40"/>
  <c r="T3" i="40"/>
  <c r="O3" i="40"/>
  <c r="L3" i="40"/>
  <c r="G3" i="40"/>
  <c r="D3" i="40"/>
  <c r="L21" i="40" s="1"/>
  <c r="T2" i="40"/>
  <c r="L2" i="40"/>
  <c r="M22" i="39"/>
  <c r="E22" i="39"/>
  <c r="M17" i="39"/>
  <c r="E17" i="39"/>
  <c r="W3" i="39"/>
  <c r="T3" i="39"/>
  <c r="O3" i="39"/>
  <c r="L3" i="39"/>
  <c r="G3" i="39"/>
  <c r="D3" i="39"/>
  <c r="D12" i="39" s="1"/>
  <c r="T2" i="39"/>
  <c r="L2" i="39"/>
  <c r="M22" i="38"/>
  <c r="E22" i="38"/>
  <c r="M17" i="38"/>
  <c r="E17" i="38"/>
  <c r="W3" i="38"/>
  <c r="T3" i="38"/>
  <c r="O3" i="38"/>
  <c r="L3" i="38"/>
  <c r="G3" i="38"/>
  <c r="D3" i="38"/>
  <c r="L16" i="38" s="1"/>
  <c r="T2" i="38"/>
  <c r="L2" i="38"/>
  <c r="M22" i="37"/>
  <c r="E22" i="37"/>
  <c r="M17" i="37"/>
  <c r="E17" i="37"/>
  <c r="W3" i="37"/>
  <c r="T3" i="37"/>
  <c r="O3" i="37"/>
  <c r="L3" i="37"/>
  <c r="G3" i="37"/>
  <c r="D3" i="37"/>
  <c r="D13" i="37" s="1"/>
  <c r="T2" i="37"/>
  <c r="L2" i="37"/>
  <c r="M22" i="36"/>
  <c r="E22" i="36"/>
  <c r="M17" i="36"/>
  <c r="E17" i="36"/>
  <c r="W3" i="36"/>
  <c r="T3" i="36"/>
  <c r="O3" i="36"/>
  <c r="L3" i="36"/>
  <c r="G3" i="36"/>
  <c r="D3" i="36"/>
  <c r="L21" i="36" s="1"/>
  <c r="T2" i="36"/>
  <c r="L2" i="36"/>
  <c r="M22" i="35"/>
  <c r="E22" i="35"/>
  <c r="M17" i="35"/>
  <c r="M23" i="35" s="1"/>
  <c r="M21" i="2" s="1"/>
  <c r="E17" i="35"/>
  <c r="W3" i="35"/>
  <c r="T3" i="35"/>
  <c r="O3" i="35"/>
  <c r="L3" i="35"/>
  <c r="G3" i="35"/>
  <c r="D3" i="35"/>
  <c r="L16" i="35" s="1"/>
  <c r="T2" i="35"/>
  <c r="L2" i="35"/>
  <c r="L2" i="34"/>
  <c r="T2" i="34"/>
  <c r="D3" i="34"/>
  <c r="D12" i="34" s="1"/>
  <c r="F12" i="34" s="1"/>
  <c r="G3" i="34"/>
  <c r="L3" i="34"/>
  <c r="O3" i="34"/>
  <c r="T3" i="34"/>
  <c r="W3" i="34"/>
  <c r="E17" i="34"/>
  <c r="M17" i="34"/>
  <c r="E22" i="34"/>
  <c r="M22" i="34"/>
  <c r="E63" i="2"/>
  <c r="F34" i="7" s="1"/>
  <c r="C46" i="11" s="1"/>
  <c r="H46" i="11" s="1"/>
  <c r="R52" i="2"/>
  <c r="K62" i="2"/>
  <c r="S62" i="2" s="1"/>
  <c r="K61" i="2"/>
  <c r="S61" i="2" s="1"/>
  <c r="K65" i="2"/>
  <c r="S65" i="2" s="1"/>
  <c r="K66" i="2"/>
  <c r="S66" i="2" s="1"/>
  <c r="K67" i="2"/>
  <c r="S67" i="2" s="1"/>
  <c r="K64" i="2"/>
  <c r="S64" i="2" s="1"/>
  <c r="J63" i="2"/>
  <c r="R63" i="2" s="1"/>
  <c r="J64" i="2"/>
  <c r="R64" i="2" s="1"/>
  <c r="J65" i="2"/>
  <c r="R65" i="2" s="1"/>
  <c r="J66" i="2"/>
  <c r="R66" i="2" s="1"/>
  <c r="J67" i="2"/>
  <c r="R67" i="2" s="1"/>
  <c r="J61" i="2"/>
  <c r="R61" i="2" s="1"/>
  <c r="J62" i="2"/>
  <c r="R62" i="2" s="1"/>
  <c r="J60" i="2"/>
  <c r="R60" i="2" s="1"/>
  <c r="J59" i="2"/>
  <c r="R59" i="2" s="1"/>
  <c r="M52" i="2"/>
  <c r="O23" i="7" s="1"/>
  <c r="D19" i="8" s="1"/>
  <c r="J54" i="2"/>
  <c r="R54" i="2" s="1"/>
  <c r="J55" i="2"/>
  <c r="R55" i="2" s="1"/>
  <c r="J56" i="2"/>
  <c r="R56" i="2" s="1"/>
  <c r="J57" i="2"/>
  <c r="R57" i="2" s="1"/>
  <c r="J58" i="2"/>
  <c r="R58" i="2" s="1"/>
  <c r="J53" i="2"/>
  <c r="R53" i="2" s="1"/>
  <c r="K54" i="2"/>
  <c r="S54" i="2" s="1"/>
  <c r="K55" i="2"/>
  <c r="S55" i="2" s="1"/>
  <c r="K56" i="2"/>
  <c r="S56" i="2" s="1"/>
  <c r="K57" i="2"/>
  <c r="S57" i="2" s="1"/>
  <c r="K58" i="2"/>
  <c r="S58" i="2" s="1"/>
  <c r="K53" i="2"/>
  <c r="S53" i="2" s="1"/>
  <c r="E52" i="2"/>
  <c r="K51" i="2"/>
  <c r="S51" i="2" s="1"/>
  <c r="J51" i="2"/>
  <c r="R51" i="2" s="1"/>
  <c r="C50" i="2"/>
  <c r="B50" i="2"/>
  <c r="S50" i="2"/>
  <c r="R50" i="2"/>
  <c r="K40" i="2"/>
  <c r="S40" i="2" s="1"/>
  <c r="M36" i="2"/>
  <c r="K38" i="2"/>
  <c r="S38" i="2" s="1"/>
  <c r="K39" i="2"/>
  <c r="S39" i="2" s="1"/>
  <c r="K37" i="2"/>
  <c r="S37" i="2" s="1"/>
  <c r="J38" i="2"/>
  <c r="R38" i="2" s="1"/>
  <c r="J39" i="2"/>
  <c r="R39" i="2" s="1"/>
  <c r="J37" i="2"/>
  <c r="R37" i="2" s="1"/>
  <c r="E36" i="2"/>
  <c r="F16" i="7" s="1"/>
  <c r="C25" i="11" s="1"/>
  <c r="D25" i="11" s="1"/>
  <c r="K13" i="2"/>
  <c r="S13" i="2" s="1"/>
  <c r="M23" i="41" l="1"/>
  <c r="M27" i="2" s="1"/>
  <c r="O16" i="7"/>
  <c r="E23" i="35"/>
  <c r="E21" i="2" s="1"/>
  <c r="F23" i="7"/>
  <c r="C19" i="8" s="1"/>
  <c r="E19" i="8" s="1"/>
  <c r="I46" i="11"/>
  <c r="H48" i="11"/>
  <c r="E23" i="43"/>
  <c r="E12" i="2" s="1"/>
  <c r="F10" i="7" s="1"/>
  <c r="C13" i="11" s="1"/>
  <c r="X13" i="11" s="1"/>
  <c r="Y13" i="11" s="1"/>
  <c r="L13" i="42"/>
  <c r="D11" i="37"/>
  <c r="F11" i="37" s="1"/>
  <c r="G11" i="37" s="1"/>
  <c r="E23" i="42"/>
  <c r="E11" i="2" s="1"/>
  <c r="F9" i="7" s="1"/>
  <c r="C10" i="11" s="1"/>
  <c r="L19" i="43"/>
  <c r="N19" i="43" s="1"/>
  <c r="D21" i="36"/>
  <c r="D9" i="38"/>
  <c r="F9" i="38" s="1"/>
  <c r="L13" i="38"/>
  <c r="N13" i="38" s="1"/>
  <c r="L21" i="34"/>
  <c r="N21" i="34" s="1"/>
  <c r="O21" i="34" s="1"/>
  <c r="P21" i="34" s="1"/>
  <c r="M23" i="38"/>
  <c r="M24" i="2" s="1"/>
  <c r="D9" i="34"/>
  <c r="F9" i="34" s="1"/>
  <c r="G9" i="34" s="1"/>
  <c r="H9" i="34" s="1"/>
  <c r="E12" i="8"/>
  <c r="A31" i="11"/>
  <c r="A14" i="10"/>
  <c r="A13" i="10"/>
  <c r="A28" i="11"/>
  <c r="A25" i="11"/>
  <c r="A12" i="10"/>
  <c r="C15" i="8"/>
  <c r="E23" i="34"/>
  <c r="E20" i="2" s="1"/>
  <c r="E20" i="8"/>
  <c r="D8" i="36"/>
  <c r="F8" i="36" s="1"/>
  <c r="G8" i="36" s="1"/>
  <c r="H8" i="36" s="1"/>
  <c r="C22" i="8"/>
  <c r="E23" i="41"/>
  <c r="E27" i="2" s="1"/>
  <c r="C17" i="8"/>
  <c r="E17" i="8" s="1"/>
  <c r="D9" i="39"/>
  <c r="A16" i="10"/>
  <c r="A37" i="11"/>
  <c r="C18" i="8"/>
  <c r="E18" i="8" s="1"/>
  <c r="D9" i="42"/>
  <c r="T9" i="42" s="1"/>
  <c r="A34" i="11"/>
  <c r="A15" i="10"/>
  <c r="D20" i="41"/>
  <c r="F20" i="41" s="1"/>
  <c r="G20" i="41" s="1"/>
  <c r="H20" i="41" s="1"/>
  <c r="E23" i="40"/>
  <c r="E23" i="39"/>
  <c r="E25" i="2" s="1"/>
  <c r="M23" i="39"/>
  <c r="M25" i="2" s="1"/>
  <c r="E23" i="38"/>
  <c r="E24" i="2" s="1"/>
  <c r="D19" i="38"/>
  <c r="F19" i="38" s="1"/>
  <c r="G19" i="38" s="1"/>
  <c r="E23" i="37"/>
  <c r="E23" i="2" s="1"/>
  <c r="L16" i="37"/>
  <c r="L17" i="37" s="1"/>
  <c r="L20" i="37"/>
  <c r="N20" i="37" s="1"/>
  <c r="O20" i="37" s="1"/>
  <c r="P20" i="37" s="1"/>
  <c r="D21" i="37"/>
  <c r="F21" i="37" s="1"/>
  <c r="G21" i="37" s="1"/>
  <c r="H21" i="37" s="1"/>
  <c r="D8" i="37"/>
  <c r="F8" i="37" s="1"/>
  <c r="G8" i="37" s="1"/>
  <c r="H8" i="37" s="1"/>
  <c r="D19" i="37"/>
  <c r="F19" i="37" s="1"/>
  <c r="D9" i="37"/>
  <c r="F9" i="37" s="1"/>
  <c r="G9" i="37" s="1"/>
  <c r="H9" i="37" s="1"/>
  <c r="M23" i="36"/>
  <c r="M22" i="2" s="1"/>
  <c r="E23" i="36"/>
  <c r="E22" i="2" s="1"/>
  <c r="L12" i="36"/>
  <c r="N12" i="36" s="1"/>
  <c r="O12" i="36" s="1"/>
  <c r="P12" i="36" s="1"/>
  <c r="M23" i="34"/>
  <c r="M20" i="2" s="1"/>
  <c r="L13" i="34"/>
  <c r="M23" i="43"/>
  <c r="M12" i="2" s="1"/>
  <c r="D16" i="43"/>
  <c r="D17" i="43" s="1"/>
  <c r="M23" i="42"/>
  <c r="M11" i="2" s="1"/>
  <c r="N21" i="43"/>
  <c r="O21" i="43" s="1"/>
  <c r="P21" i="43" s="1"/>
  <c r="L13" i="43"/>
  <c r="D19" i="43"/>
  <c r="L7" i="43"/>
  <c r="D11" i="43"/>
  <c r="D8" i="43"/>
  <c r="L12" i="43"/>
  <c r="D21" i="43"/>
  <c r="D9" i="43"/>
  <c r="L16" i="43"/>
  <c r="L20" i="43"/>
  <c r="L9" i="43"/>
  <c r="D13" i="43"/>
  <c r="D7" i="43"/>
  <c r="L11" i="43"/>
  <c r="D20" i="43"/>
  <c r="L8" i="43"/>
  <c r="D12" i="43"/>
  <c r="N9" i="42"/>
  <c r="O9" i="42" s="1"/>
  <c r="P9" i="42" s="1"/>
  <c r="N13" i="42"/>
  <c r="O13" i="42" s="1"/>
  <c r="P13" i="42" s="1"/>
  <c r="L21" i="42"/>
  <c r="D12" i="42"/>
  <c r="L8" i="42"/>
  <c r="D20" i="42"/>
  <c r="L11" i="42"/>
  <c r="D7" i="42"/>
  <c r="L19" i="42"/>
  <c r="D16" i="42"/>
  <c r="D21" i="42"/>
  <c r="L12" i="42"/>
  <c r="D8" i="42"/>
  <c r="L20" i="42"/>
  <c r="D11" i="42"/>
  <c r="L7" i="42"/>
  <c r="D19" i="42"/>
  <c r="L16" i="42"/>
  <c r="D13" i="42"/>
  <c r="F12" i="41"/>
  <c r="G12" i="41" s="1"/>
  <c r="H12" i="41" s="1"/>
  <c r="L16" i="41"/>
  <c r="D19" i="41"/>
  <c r="L21" i="41"/>
  <c r="D7" i="41"/>
  <c r="L19" i="41"/>
  <c r="D9" i="41"/>
  <c r="D13" i="41"/>
  <c r="L9" i="41"/>
  <c r="D21" i="41"/>
  <c r="L12" i="41"/>
  <c r="T12" i="41" s="1"/>
  <c r="D8" i="41"/>
  <c r="L20" i="41"/>
  <c r="D11" i="41"/>
  <c r="L7" i="41"/>
  <c r="L8" i="41"/>
  <c r="L11" i="41"/>
  <c r="D16" i="41"/>
  <c r="L13" i="41"/>
  <c r="N21" i="40"/>
  <c r="O21" i="40" s="1"/>
  <c r="P21" i="40" s="1"/>
  <c r="D9" i="40"/>
  <c r="D12" i="40"/>
  <c r="D20" i="40"/>
  <c r="L16" i="40"/>
  <c r="D19" i="40"/>
  <c r="M23" i="40"/>
  <c r="D7" i="40"/>
  <c r="L19" i="40"/>
  <c r="D16" i="40"/>
  <c r="D13" i="40"/>
  <c r="L9" i="40"/>
  <c r="D21" i="40"/>
  <c r="L12" i="40"/>
  <c r="D8" i="40"/>
  <c r="D11" i="40"/>
  <c r="L20" i="40"/>
  <c r="L8" i="40"/>
  <c r="L11" i="40"/>
  <c r="L7" i="40"/>
  <c r="L13" i="40"/>
  <c r="F9" i="39"/>
  <c r="G9" i="39" s="1"/>
  <c r="H9" i="39" s="1"/>
  <c r="D21" i="39"/>
  <c r="L12" i="39"/>
  <c r="T12" i="39" s="1"/>
  <c r="D8" i="39"/>
  <c r="L20" i="39"/>
  <c r="D11" i="39"/>
  <c r="L7" i="39"/>
  <c r="D19" i="39"/>
  <c r="L16" i="39"/>
  <c r="L9" i="39"/>
  <c r="T9" i="39" s="1"/>
  <c r="F12" i="39"/>
  <c r="G12" i="39" s="1"/>
  <c r="H12" i="39" s="1"/>
  <c r="D16" i="39"/>
  <c r="L8" i="39"/>
  <c r="L11" i="39"/>
  <c r="L13" i="39"/>
  <c r="D20" i="39"/>
  <c r="L19" i="39"/>
  <c r="L21" i="39"/>
  <c r="D7" i="39"/>
  <c r="D13" i="39"/>
  <c r="L17" i="38"/>
  <c r="N16" i="38"/>
  <c r="N17" i="38" s="1"/>
  <c r="O13" i="38"/>
  <c r="P13" i="38" s="1"/>
  <c r="L21" i="38"/>
  <c r="D12" i="38"/>
  <c r="L8" i="38"/>
  <c r="D20" i="38"/>
  <c r="L11" i="38"/>
  <c r="D7" i="38"/>
  <c r="L19" i="38"/>
  <c r="D16" i="38"/>
  <c r="D13" i="38"/>
  <c r="L9" i="38"/>
  <c r="D21" i="38"/>
  <c r="L12" i="38"/>
  <c r="D8" i="38"/>
  <c r="L20" i="38"/>
  <c r="D11" i="38"/>
  <c r="L7" i="38"/>
  <c r="F13" i="37"/>
  <c r="G13" i="37" s="1"/>
  <c r="H13" i="37" s="1"/>
  <c r="M23" i="37"/>
  <c r="M23" i="2" s="1"/>
  <c r="L21" i="37"/>
  <c r="D12" i="37"/>
  <c r="D10" i="37" s="1"/>
  <c r="L8" i="37"/>
  <c r="D20" i="37"/>
  <c r="L11" i="37"/>
  <c r="D7" i="37"/>
  <c r="L19" i="37"/>
  <c r="D16" i="37"/>
  <c r="L7" i="37"/>
  <c r="L13" i="37"/>
  <c r="T13" i="37" s="1"/>
  <c r="L9" i="37"/>
  <c r="L12" i="37"/>
  <c r="N21" i="36"/>
  <c r="O21" i="36" s="1"/>
  <c r="P21" i="36" s="1"/>
  <c r="D9" i="36"/>
  <c r="L13" i="36"/>
  <c r="L16" i="36"/>
  <c r="D19" i="36"/>
  <c r="L7" i="36"/>
  <c r="D11" i="36"/>
  <c r="L20" i="36"/>
  <c r="T21" i="36"/>
  <c r="L9" i="36"/>
  <c r="F21" i="36"/>
  <c r="G21" i="36" s="1"/>
  <c r="H21" i="36" s="1"/>
  <c r="D16" i="36"/>
  <c r="D7" i="36"/>
  <c r="L11" i="36"/>
  <c r="D20" i="36"/>
  <c r="D13" i="36"/>
  <c r="L19" i="36"/>
  <c r="L8" i="36"/>
  <c r="D12" i="36"/>
  <c r="L17" i="35"/>
  <c r="N16" i="35"/>
  <c r="N17" i="35" s="1"/>
  <c r="L21" i="35"/>
  <c r="D12" i="35"/>
  <c r="L8" i="35"/>
  <c r="D20" i="35"/>
  <c r="L11" i="35"/>
  <c r="D7" i="35"/>
  <c r="L19" i="35"/>
  <c r="D16" i="35"/>
  <c r="D13" i="35"/>
  <c r="L9" i="35"/>
  <c r="D21" i="35"/>
  <c r="L12" i="35"/>
  <c r="D8" i="35"/>
  <c r="L20" i="35"/>
  <c r="D11" i="35"/>
  <c r="L7" i="35"/>
  <c r="L13" i="35"/>
  <c r="D9" i="35"/>
  <c r="D19" i="35"/>
  <c r="N13" i="34"/>
  <c r="G12" i="34"/>
  <c r="H12" i="34" s="1"/>
  <c r="D7" i="34"/>
  <c r="L11" i="34"/>
  <c r="D20" i="34"/>
  <c r="L16" i="34"/>
  <c r="D19" i="34"/>
  <c r="L7" i="34"/>
  <c r="D11" i="34"/>
  <c r="L20" i="34"/>
  <c r="D8" i="34"/>
  <c r="L12" i="34"/>
  <c r="D21" i="34"/>
  <c r="L9" i="34"/>
  <c r="D13" i="34"/>
  <c r="L19" i="34"/>
  <c r="L8" i="34"/>
  <c r="D16" i="34"/>
  <c r="C37" i="11" l="1"/>
  <c r="E37" i="11" s="1"/>
  <c r="F37" i="11" s="1"/>
  <c r="G37" i="11" s="1"/>
  <c r="L22" i="43"/>
  <c r="T20" i="41"/>
  <c r="J46" i="11"/>
  <c r="I48" i="11"/>
  <c r="G19" i="37"/>
  <c r="G9" i="38"/>
  <c r="H9" i="38" s="1"/>
  <c r="E14" i="2"/>
  <c r="E10" i="11"/>
  <c r="F10" i="11" s="1"/>
  <c r="D10" i="40"/>
  <c r="D14" i="40" s="1"/>
  <c r="T9" i="34"/>
  <c r="T8" i="36"/>
  <c r="L10" i="42"/>
  <c r="L14" i="42" s="1"/>
  <c r="D10" i="34"/>
  <c r="D14" i="34" s="1"/>
  <c r="L10" i="35"/>
  <c r="L14" i="35" s="1"/>
  <c r="D10" i="35"/>
  <c r="D14" i="35" s="1"/>
  <c r="D10" i="41"/>
  <c r="D14" i="41" s="1"/>
  <c r="F9" i="42"/>
  <c r="G9" i="42" s="1"/>
  <c r="H9" i="42" s="1"/>
  <c r="C48" i="11"/>
  <c r="L10" i="34"/>
  <c r="L14" i="34" s="1"/>
  <c r="D14" i="37"/>
  <c r="D10" i="38"/>
  <c r="D14" i="38" s="1"/>
  <c r="T19" i="38"/>
  <c r="U19" i="38" s="1"/>
  <c r="L10" i="41"/>
  <c r="L14" i="41" s="1"/>
  <c r="L10" i="36"/>
  <c r="L14" i="36" s="1"/>
  <c r="L10" i="37"/>
  <c r="L14" i="37" s="1"/>
  <c r="T16" i="43"/>
  <c r="V16" i="43" s="1"/>
  <c r="V17" i="43" s="1"/>
  <c r="O13" i="34"/>
  <c r="P13" i="34" s="1"/>
  <c r="H11" i="37"/>
  <c r="D10" i="36"/>
  <c r="D14" i="36" s="1"/>
  <c r="L10" i="38"/>
  <c r="L10" i="39"/>
  <c r="L14" i="39" s="1"/>
  <c r="D10" i="39"/>
  <c r="T10" i="39" s="1"/>
  <c r="L10" i="40"/>
  <c r="L14" i="40" s="1"/>
  <c r="E26" i="2"/>
  <c r="M26" i="2"/>
  <c r="O16" i="38"/>
  <c r="P16" i="38" s="1"/>
  <c r="P17" i="38" s="1"/>
  <c r="N16" i="37"/>
  <c r="D10" i="43"/>
  <c r="D14" i="43" s="1"/>
  <c r="L10" i="43"/>
  <c r="L14" i="43" s="1"/>
  <c r="M14" i="2"/>
  <c r="F16" i="43"/>
  <c r="F17" i="43" s="1"/>
  <c r="D10" i="42"/>
  <c r="N8" i="43"/>
  <c r="O8" i="43" s="1"/>
  <c r="P8" i="43" s="1"/>
  <c r="F9" i="43"/>
  <c r="G9" i="43" s="1"/>
  <c r="H9" i="43" s="1"/>
  <c r="T9" i="43"/>
  <c r="F20" i="43"/>
  <c r="G20" i="43" s="1"/>
  <c r="H20" i="43" s="1"/>
  <c r="T20" i="43"/>
  <c r="F13" i="43"/>
  <c r="G13" i="43" s="1"/>
  <c r="H13" i="43" s="1"/>
  <c r="T13" i="43"/>
  <c r="N13" i="43"/>
  <c r="O13" i="43" s="1"/>
  <c r="P13" i="43" s="1"/>
  <c r="N9" i="43"/>
  <c r="O9" i="43" s="1"/>
  <c r="P9" i="43" s="1"/>
  <c r="N20" i="43"/>
  <c r="N22" i="43" s="1"/>
  <c r="F21" i="43"/>
  <c r="G21" i="43" s="1"/>
  <c r="H21" i="43" s="1"/>
  <c r="T21" i="43"/>
  <c r="N12" i="43"/>
  <c r="O12" i="43" s="1"/>
  <c r="P12" i="43" s="1"/>
  <c r="O19" i="43"/>
  <c r="F19" i="43"/>
  <c r="T19" i="43"/>
  <c r="D22" i="43"/>
  <c r="N11" i="43"/>
  <c r="O11" i="43" s="1"/>
  <c r="L17" i="43"/>
  <c r="N16" i="43"/>
  <c r="N17" i="43" s="1"/>
  <c r="F8" i="43"/>
  <c r="G8" i="43" s="1"/>
  <c r="H8" i="43" s="1"/>
  <c r="T8" i="43"/>
  <c r="T11" i="43"/>
  <c r="F11" i="43"/>
  <c r="T12" i="43"/>
  <c r="F12" i="43"/>
  <c r="G12" i="43" s="1"/>
  <c r="H12" i="43" s="1"/>
  <c r="F7" i="43"/>
  <c r="T7" i="43"/>
  <c r="N7" i="43"/>
  <c r="F20" i="42"/>
  <c r="G20" i="42" s="1"/>
  <c r="H20" i="42" s="1"/>
  <c r="T20" i="42"/>
  <c r="F19" i="42"/>
  <c r="G19" i="42" s="1"/>
  <c r="T19" i="42"/>
  <c r="D22" i="42"/>
  <c r="N21" i="42"/>
  <c r="O21" i="42" s="1"/>
  <c r="P21" i="42" s="1"/>
  <c r="N7" i="42"/>
  <c r="O7" i="42" s="1"/>
  <c r="F16" i="42"/>
  <c r="F17" i="42" s="1"/>
  <c r="T16" i="42"/>
  <c r="D17" i="42"/>
  <c r="V9" i="42"/>
  <c r="W9" i="42" s="1"/>
  <c r="X9" i="42" s="1"/>
  <c r="U9" i="42"/>
  <c r="F11" i="42"/>
  <c r="T11" i="42"/>
  <c r="N19" i="42"/>
  <c r="L22" i="42"/>
  <c r="N20" i="42"/>
  <c r="O20" i="42" s="1"/>
  <c r="P20" i="42" s="1"/>
  <c r="F7" i="42"/>
  <c r="T7" i="42"/>
  <c r="F13" i="42"/>
  <c r="G13" i="42" s="1"/>
  <c r="H13" i="42" s="1"/>
  <c r="T13" i="42"/>
  <c r="T8" i="42"/>
  <c r="F8" i="42"/>
  <c r="G8" i="42" s="1"/>
  <c r="H8" i="42" s="1"/>
  <c r="N11" i="42"/>
  <c r="N12" i="42"/>
  <c r="O12" i="42" s="1"/>
  <c r="P12" i="42" s="1"/>
  <c r="T21" i="42"/>
  <c r="F21" i="42"/>
  <c r="G21" i="42" s="1"/>
  <c r="H21" i="42" s="1"/>
  <c r="N8" i="42"/>
  <c r="O8" i="42" s="1"/>
  <c r="P8" i="42" s="1"/>
  <c r="L17" i="42"/>
  <c r="N16" i="42"/>
  <c r="N17" i="42" s="1"/>
  <c r="T12" i="42"/>
  <c r="F12" i="42"/>
  <c r="G12" i="42" s="1"/>
  <c r="H12" i="42" s="1"/>
  <c r="V20" i="41"/>
  <c r="W20" i="41" s="1"/>
  <c r="X20" i="41" s="1"/>
  <c r="U20" i="41"/>
  <c r="N11" i="41"/>
  <c r="O11" i="41" s="1"/>
  <c r="N21" i="41"/>
  <c r="O21" i="41" s="1"/>
  <c r="P21" i="41" s="1"/>
  <c r="N8" i="41"/>
  <c r="O8" i="41" s="1"/>
  <c r="P8" i="41" s="1"/>
  <c r="T13" i="41"/>
  <c r="F13" i="41"/>
  <c r="G13" i="41" s="1"/>
  <c r="H13" i="41" s="1"/>
  <c r="F19" i="41"/>
  <c r="G19" i="41" s="1"/>
  <c r="D22" i="41"/>
  <c r="T19" i="41"/>
  <c r="N7" i="41"/>
  <c r="F9" i="41"/>
  <c r="G9" i="41" s="1"/>
  <c r="H9" i="41" s="1"/>
  <c r="T9" i="41"/>
  <c r="N16" i="41"/>
  <c r="N17" i="41" s="1"/>
  <c r="L17" i="41"/>
  <c r="N13" i="41"/>
  <c r="O13" i="41" s="1"/>
  <c r="P13" i="41" s="1"/>
  <c r="F11" i="41"/>
  <c r="T11" i="41"/>
  <c r="F21" i="41"/>
  <c r="G21" i="41" s="1"/>
  <c r="H21" i="41" s="1"/>
  <c r="T21" i="41"/>
  <c r="N9" i="41"/>
  <c r="O9" i="41" s="1"/>
  <c r="P9" i="41" s="1"/>
  <c r="N20" i="41"/>
  <c r="O20" i="41" s="1"/>
  <c r="P20" i="41" s="1"/>
  <c r="N19" i="41"/>
  <c r="O19" i="41" s="1"/>
  <c r="L22" i="41"/>
  <c r="V12" i="41"/>
  <c r="W12" i="41" s="1"/>
  <c r="X12" i="41" s="1"/>
  <c r="U12" i="41"/>
  <c r="D17" i="41"/>
  <c r="F16" i="41"/>
  <c r="F17" i="41" s="1"/>
  <c r="T16" i="41"/>
  <c r="F8" i="41"/>
  <c r="G8" i="41" s="1"/>
  <c r="H8" i="41" s="1"/>
  <c r="T8" i="41"/>
  <c r="N12" i="41"/>
  <c r="O12" i="41" s="1"/>
  <c r="P12" i="41" s="1"/>
  <c r="T7" i="41"/>
  <c r="F7" i="41"/>
  <c r="G7" i="41" s="1"/>
  <c r="N7" i="40"/>
  <c r="F21" i="40"/>
  <c r="G21" i="40" s="1"/>
  <c r="H21" i="40" s="1"/>
  <c r="T21" i="40"/>
  <c r="N11" i="40"/>
  <c r="O11" i="40" s="1"/>
  <c r="T19" i="40"/>
  <c r="F19" i="40"/>
  <c r="D22" i="40"/>
  <c r="N8" i="40"/>
  <c r="O8" i="40" s="1"/>
  <c r="P8" i="40" s="1"/>
  <c r="L17" i="40"/>
  <c r="N16" i="40"/>
  <c r="N17" i="40" s="1"/>
  <c r="N20" i="40"/>
  <c r="O20" i="40" s="1"/>
  <c r="P20" i="40" s="1"/>
  <c r="T20" i="40"/>
  <c r="F20" i="40"/>
  <c r="G20" i="40" s="1"/>
  <c r="H20" i="40" s="1"/>
  <c r="F12" i="40"/>
  <c r="G12" i="40" s="1"/>
  <c r="H12" i="40" s="1"/>
  <c r="T12" i="40"/>
  <c r="F11" i="40"/>
  <c r="T11" i="40"/>
  <c r="T16" i="40"/>
  <c r="F16" i="40"/>
  <c r="F17" i="40" s="1"/>
  <c r="D17" i="40"/>
  <c r="F9" i="40"/>
  <c r="G9" i="40" s="1"/>
  <c r="H9" i="40" s="1"/>
  <c r="T9" i="40"/>
  <c r="N9" i="40"/>
  <c r="O9" i="40" s="1"/>
  <c r="P9" i="40" s="1"/>
  <c r="F13" i="40"/>
  <c r="G13" i="40" s="1"/>
  <c r="H13" i="40" s="1"/>
  <c r="T13" i="40"/>
  <c r="N13" i="40"/>
  <c r="O13" i="40" s="1"/>
  <c r="P13" i="40" s="1"/>
  <c r="F8" i="40"/>
  <c r="G8" i="40" s="1"/>
  <c r="H8" i="40" s="1"/>
  <c r="T8" i="40"/>
  <c r="L22" i="40"/>
  <c r="N19" i="40"/>
  <c r="N12" i="40"/>
  <c r="O12" i="40" s="1"/>
  <c r="P12" i="40" s="1"/>
  <c r="T7" i="40"/>
  <c r="F7" i="40"/>
  <c r="N19" i="39"/>
  <c r="O19" i="39" s="1"/>
  <c r="L22" i="39"/>
  <c r="D17" i="39"/>
  <c r="T16" i="39"/>
  <c r="F16" i="39"/>
  <c r="F17" i="39" s="1"/>
  <c r="F11" i="39"/>
  <c r="T11" i="39"/>
  <c r="V12" i="39"/>
  <c r="W12" i="39" s="1"/>
  <c r="X12" i="39" s="1"/>
  <c r="U12" i="39"/>
  <c r="N20" i="39"/>
  <c r="O20" i="39" s="1"/>
  <c r="P20" i="39" s="1"/>
  <c r="V9" i="39"/>
  <c r="W9" i="39" s="1"/>
  <c r="X9" i="39" s="1"/>
  <c r="U9" i="39"/>
  <c r="N9" i="39"/>
  <c r="O9" i="39" s="1"/>
  <c r="P9" i="39" s="1"/>
  <c r="T8" i="39"/>
  <c r="F8" i="39"/>
  <c r="G8" i="39" s="1"/>
  <c r="H8" i="39" s="1"/>
  <c r="F20" i="39"/>
  <c r="G20" i="39" s="1"/>
  <c r="H20" i="39" s="1"/>
  <c r="T20" i="39"/>
  <c r="N12" i="39"/>
  <c r="O12" i="39" s="1"/>
  <c r="P12" i="39" s="1"/>
  <c r="T13" i="39"/>
  <c r="F13" i="39"/>
  <c r="G13" i="39" s="1"/>
  <c r="H13" i="39" s="1"/>
  <c r="N13" i="39"/>
  <c r="O13" i="39" s="1"/>
  <c r="P13" i="39" s="1"/>
  <c r="T21" i="39"/>
  <c r="F21" i="39"/>
  <c r="G21" i="39" s="1"/>
  <c r="H21" i="39" s="1"/>
  <c r="N16" i="39"/>
  <c r="N17" i="39" s="1"/>
  <c r="L17" i="39"/>
  <c r="T7" i="39"/>
  <c r="F7" i="39"/>
  <c r="N11" i="39"/>
  <c r="F19" i="39"/>
  <c r="T19" i="39"/>
  <c r="D22" i="39"/>
  <c r="N21" i="39"/>
  <c r="O21" i="39" s="1"/>
  <c r="P21" i="39" s="1"/>
  <c r="N8" i="39"/>
  <c r="O8" i="39" s="1"/>
  <c r="P8" i="39" s="1"/>
  <c r="N7" i="39"/>
  <c r="O7" i="39" s="1"/>
  <c r="F11" i="38"/>
  <c r="T11" i="38"/>
  <c r="N21" i="38"/>
  <c r="O21" i="38" s="1"/>
  <c r="P21" i="38" s="1"/>
  <c r="N20" i="38"/>
  <c r="O20" i="38" s="1"/>
  <c r="P20" i="38" s="1"/>
  <c r="F16" i="38"/>
  <c r="F17" i="38" s="1"/>
  <c r="T16" i="38"/>
  <c r="D17" i="38"/>
  <c r="F20" i="38"/>
  <c r="G20" i="38" s="1"/>
  <c r="H20" i="38" s="1"/>
  <c r="T20" i="38"/>
  <c r="D22" i="38"/>
  <c r="F13" i="38"/>
  <c r="G13" i="38" s="1"/>
  <c r="H13" i="38" s="1"/>
  <c r="T13" i="38"/>
  <c r="N8" i="38"/>
  <c r="O8" i="38" s="1"/>
  <c r="P8" i="38" s="1"/>
  <c r="N7" i="38"/>
  <c r="T12" i="38"/>
  <c r="F12" i="38"/>
  <c r="G12" i="38" s="1"/>
  <c r="H12" i="38" s="1"/>
  <c r="F8" i="38"/>
  <c r="G8" i="38" s="1"/>
  <c r="H8" i="38" s="1"/>
  <c r="T8" i="38"/>
  <c r="N19" i="38"/>
  <c r="O19" i="38" s="1"/>
  <c r="L22" i="38"/>
  <c r="N9" i="38"/>
  <c r="O9" i="38" s="1"/>
  <c r="P9" i="38" s="1"/>
  <c r="N12" i="38"/>
  <c r="O12" i="38" s="1"/>
  <c r="P12" i="38" s="1"/>
  <c r="F7" i="38"/>
  <c r="T7" i="38"/>
  <c r="H19" i="38"/>
  <c r="F21" i="38"/>
  <c r="G21" i="38" s="1"/>
  <c r="H21" i="38" s="1"/>
  <c r="T21" i="38"/>
  <c r="N11" i="38"/>
  <c r="T9" i="38"/>
  <c r="N7" i="37"/>
  <c r="T12" i="37"/>
  <c r="F12" i="37"/>
  <c r="G12" i="37" s="1"/>
  <c r="H12" i="37" s="1"/>
  <c r="N21" i="37"/>
  <c r="O21" i="37" s="1"/>
  <c r="P21" i="37" s="1"/>
  <c r="V13" i="37"/>
  <c r="W13" i="37" s="1"/>
  <c r="X13" i="37" s="1"/>
  <c r="U13" i="37"/>
  <c r="N12" i="37"/>
  <c r="O12" i="37" s="1"/>
  <c r="P12" i="37" s="1"/>
  <c r="F16" i="37"/>
  <c r="F17" i="37" s="1"/>
  <c r="T16" i="37"/>
  <c r="D17" i="37"/>
  <c r="N9" i="37"/>
  <c r="O9" i="37" s="1"/>
  <c r="P9" i="37" s="1"/>
  <c r="T9" i="37"/>
  <c r="N19" i="37"/>
  <c r="L22" i="37"/>
  <c r="T19" i="37"/>
  <c r="T21" i="37"/>
  <c r="F7" i="37"/>
  <c r="T7" i="37"/>
  <c r="H19" i="37"/>
  <c r="N13" i="37"/>
  <c r="O13" i="37" s="1"/>
  <c r="P13" i="37" s="1"/>
  <c r="N11" i="37"/>
  <c r="O11" i="37" s="1"/>
  <c r="T11" i="37"/>
  <c r="N8" i="37"/>
  <c r="O8" i="37" s="1"/>
  <c r="P8" i="37" s="1"/>
  <c r="T8" i="37"/>
  <c r="T10" i="37"/>
  <c r="F20" i="37"/>
  <c r="F22" i="37" s="1"/>
  <c r="T20" i="37"/>
  <c r="D22" i="37"/>
  <c r="V21" i="36"/>
  <c r="W21" i="36" s="1"/>
  <c r="X21" i="36" s="1"/>
  <c r="U21" i="36"/>
  <c r="F7" i="36"/>
  <c r="T7" i="36"/>
  <c r="T12" i="36"/>
  <c r="F12" i="36"/>
  <c r="G12" i="36" s="1"/>
  <c r="H12" i="36" s="1"/>
  <c r="F9" i="36"/>
  <c r="G9" i="36" s="1"/>
  <c r="H9" i="36" s="1"/>
  <c r="T9" i="36"/>
  <c r="N19" i="36"/>
  <c r="O19" i="36" s="1"/>
  <c r="L22" i="36"/>
  <c r="N7" i="36"/>
  <c r="F19" i="36"/>
  <c r="G19" i="36" s="1"/>
  <c r="T19" i="36"/>
  <c r="D22" i="36"/>
  <c r="N11" i="36"/>
  <c r="U8" i="36"/>
  <c r="V8" i="36"/>
  <c r="W8" i="36" s="1"/>
  <c r="X8" i="36" s="1"/>
  <c r="F16" i="36"/>
  <c r="F17" i="36" s="1"/>
  <c r="T16" i="36"/>
  <c r="D17" i="36"/>
  <c r="N8" i="36"/>
  <c r="O8" i="36" s="1"/>
  <c r="P8" i="36" s="1"/>
  <c r="F11" i="36"/>
  <c r="T11" i="36"/>
  <c r="F13" i="36"/>
  <c r="G13" i="36" s="1"/>
  <c r="H13" i="36" s="1"/>
  <c r="T13" i="36"/>
  <c r="N9" i="36"/>
  <c r="O9" i="36" s="1"/>
  <c r="P9" i="36" s="1"/>
  <c r="L17" i="36"/>
  <c r="N16" i="36"/>
  <c r="N17" i="36" s="1"/>
  <c r="N13" i="36"/>
  <c r="O13" i="36" s="1"/>
  <c r="P13" i="36" s="1"/>
  <c r="N20" i="36"/>
  <c r="O20" i="36" s="1"/>
  <c r="P20" i="36" s="1"/>
  <c r="F20" i="36"/>
  <c r="G20" i="36" s="1"/>
  <c r="H20" i="36" s="1"/>
  <c r="T20" i="36"/>
  <c r="F16" i="35"/>
  <c r="F17" i="35" s="1"/>
  <c r="T16" i="35"/>
  <c r="D17" i="35"/>
  <c r="F21" i="35"/>
  <c r="G21" i="35" s="1"/>
  <c r="H21" i="35" s="1"/>
  <c r="T21" i="35"/>
  <c r="N11" i="35"/>
  <c r="T9" i="35"/>
  <c r="F9" i="35"/>
  <c r="G9" i="35" s="1"/>
  <c r="H9" i="35" s="1"/>
  <c r="N9" i="35"/>
  <c r="O9" i="35" s="1"/>
  <c r="P9" i="35" s="1"/>
  <c r="F20" i="35"/>
  <c r="G20" i="35" s="1"/>
  <c r="H20" i="35" s="1"/>
  <c r="T20" i="35"/>
  <c r="N13" i="35"/>
  <c r="O13" i="35" s="1"/>
  <c r="P13" i="35" s="1"/>
  <c r="F13" i="35"/>
  <c r="G13" i="35" s="1"/>
  <c r="H13" i="35" s="1"/>
  <c r="T13" i="35"/>
  <c r="N8" i="35"/>
  <c r="O8" i="35" s="1"/>
  <c r="P8" i="35" s="1"/>
  <c r="N7" i="35"/>
  <c r="T12" i="35"/>
  <c r="F12" i="35"/>
  <c r="G12" i="35" s="1"/>
  <c r="H12" i="35" s="1"/>
  <c r="F11" i="35"/>
  <c r="T11" i="35"/>
  <c r="N21" i="35"/>
  <c r="O21" i="35" s="1"/>
  <c r="P21" i="35" s="1"/>
  <c r="N20" i="35"/>
  <c r="O20" i="35" s="1"/>
  <c r="P20" i="35" s="1"/>
  <c r="F8" i="35"/>
  <c r="G8" i="35" s="1"/>
  <c r="H8" i="35" s="1"/>
  <c r="T8" i="35"/>
  <c r="N19" i="35"/>
  <c r="O19" i="35" s="1"/>
  <c r="L22" i="35"/>
  <c r="O16" i="35"/>
  <c r="F19" i="35"/>
  <c r="D22" i="35"/>
  <c r="T19" i="35"/>
  <c r="N12" i="35"/>
  <c r="O12" i="35" s="1"/>
  <c r="P12" i="35" s="1"/>
  <c r="F7" i="35"/>
  <c r="T7" i="35"/>
  <c r="F16" i="34"/>
  <c r="F17" i="34" s="1"/>
  <c r="D17" i="34"/>
  <c r="T16" i="34"/>
  <c r="N8" i="34"/>
  <c r="O8" i="34" s="1"/>
  <c r="P8" i="34" s="1"/>
  <c r="T20" i="34"/>
  <c r="F20" i="34"/>
  <c r="G20" i="34" s="1"/>
  <c r="H20" i="34" s="1"/>
  <c r="N19" i="34"/>
  <c r="L22" i="34"/>
  <c r="T11" i="34"/>
  <c r="F11" i="34"/>
  <c r="T7" i="34"/>
  <c r="F7" i="34"/>
  <c r="T13" i="34"/>
  <c r="F13" i="34"/>
  <c r="G13" i="34" s="1"/>
  <c r="H13" i="34" s="1"/>
  <c r="N7" i="34"/>
  <c r="O7" i="34" s="1"/>
  <c r="T19" i="34"/>
  <c r="F19" i="34"/>
  <c r="G19" i="34" s="1"/>
  <c r="D22" i="34"/>
  <c r="U9" i="34"/>
  <c r="V9" i="34"/>
  <c r="W9" i="34" s="1"/>
  <c r="X9" i="34" s="1"/>
  <c r="N9" i="34"/>
  <c r="O9" i="34" s="1"/>
  <c r="P9" i="34" s="1"/>
  <c r="N16" i="34"/>
  <c r="N17" i="34" s="1"/>
  <c r="L17" i="34"/>
  <c r="T21" i="34"/>
  <c r="F21" i="34"/>
  <c r="G21" i="34" s="1"/>
  <c r="H21" i="34" s="1"/>
  <c r="N12" i="34"/>
  <c r="O12" i="34" s="1"/>
  <c r="P12" i="34" s="1"/>
  <c r="T8" i="34"/>
  <c r="F8" i="34"/>
  <c r="G8" i="34" s="1"/>
  <c r="H8" i="34" s="1"/>
  <c r="T12" i="34"/>
  <c r="N20" i="34"/>
  <c r="O20" i="34" s="1"/>
  <c r="P20" i="34" s="1"/>
  <c r="N11" i="34"/>
  <c r="E54" i="33"/>
  <c r="I53" i="33"/>
  <c r="I54" i="33" s="1"/>
  <c r="E49" i="33"/>
  <c r="I48" i="33"/>
  <c r="I49" i="33" s="1"/>
  <c r="E44" i="33"/>
  <c r="I38" i="33"/>
  <c r="I39" i="33"/>
  <c r="I40" i="33"/>
  <c r="I41" i="33"/>
  <c r="I42" i="33"/>
  <c r="I43" i="33"/>
  <c r="I37" i="33"/>
  <c r="I27" i="33"/>
  <c r="I28" i="33"/>
  <c r="I29" i="33"/>
  <c r="I30" i="33"/>
  <c r="I31" i="33"/>
  <c r="I32" i="33"/>
  <c r="I26" i="33"/>
  <c r="E33" i="33"/>
  <c r="I17" i="33"/>
  <c r="I18" i="33"/>
  <c r="I19" i="33"/>
  <c r="I20" i="33"/>
  <c r="I21" i="33"/>
  <c r="I16" i="33"/>
  <c r="E22" i="33"/>
  <c r="I7" i="33"/>
  <c r="I8" i="33"/>
  <c r="I9" i="33"/>
  <c r="I10" i="33"/>
  <c r="I11" i="33"/>
  <c r="I6" i="33"/>
  <c r="E2" i="33"/>
  <c r="G7" i="33" s="1"/>
  <c r="E12" i="33"/>
  <c r="K46" i="11" l="1"/>
  <c r="J48" i="11"/>
  <c r="T10" i="35"/>
  <c r="T17" i="43"/>
  <c r="T10" i="42"/>
  <c r="T10" i="40"/>
  <c r="T14" i="40" s="1"/>
  <c r="T10" i="41"/>
  <c r="U10" i="41" s="1"/>
  <c r="T10" i="34"/>
  <c r="T14" i="34" s="1"/>
  <c r="D14" i="42"/>
  <c r="D23" i="42" s="1"/>
  <c r="G16" i="33"/>
  <c r="J43" i="33"/>
  <c r="O17" i="38"/>
  <c r="G31" i="33"/>
  <c r="U16" i="43"/>
  <c r="U17" i="43" s="1"/>
  <c r="J8" i="33"/>
  <c r="G30" i="33"/>
  <c r="T10" i="36"/>
  <c r="T14" i="36" s="1"/>
  <c r="N10" i="34"/>
  <c r="N14" i="34" s="1"/>
  <c r="O16" i="34"/>
  <c r="O17" i="34" s="1"/>
  <c r="T14" i="41"/>
  <c r="N10" i="38"/>
  <c r="F22" i="35"/>
  <c r="L23" i="35"/>
  <c r="G16" i="41"/>
  <c r="G17" i="41" s="1"/>
  <c r="V19" i="38"/>
  <c r="W19" i="38" s="1"/>
  <c r="H10" i="37"/>
  <c r="J27" i="33"/>
  <c r="T10" i="38"/>
  <c r="V10" i="38" s="1"/>
  <c r="W10" i="38" s="1"/>
  <c r="X10" i="38" s="1"/>
  <c r="J17" i="33"/>
  <c r="O11" i="34"/>
  <c r="P11" i="34" s="1"/>
  <c r="P10" i="34" s="1"/>
  <c r="P11" i="41"/>
  <c r="P10" i="41" s="1"/>
  <c r="O10" i="41"/>
  <c r="G21" i="33"/>
  <c r="G53" i="33"/>
  <c r="G11" i="34"/>
  <c r="F10" i="34"/>
  <c r="F14" i="34" s="1"/>
  <c r="P11" i="40"/>
  <c r="P10" i="40" s="1"/>
  <c r="O10" i="40"/>
  <c r="J41" i="33"/>
  <c r="G11" i="36"/>
  <c r="F10" i="36"/>
  <c r="F14" i="36" s="1"/>
  <c r="G16" i="37"/>
  <c r="H16" i="37" s="1"/>
  <c r="H17" i="37" s="1"/>
  <c r="G11" i="39"/>
  <c r="F10" i="39"/>
  <c r="F14" i="39" s="1"/>
  <c r="N10" i="40"/>
  <c r="N14" i="40" s="1"/>
  <c r="D14" i="39"/>
  <c r="D23" i="39" s="1"/>
  <c r="G20" i="33"/>
  <c r="G18" i="33"/>
  <c r="P11" i="37"/>
  <c r="P10" i="37" s="1"/>
  <c r="O10" i="37"/>
  <c r="N10" i="41"/>
  <c r="N14" i="41" s="1"/>
  <c r="L14" i="38"/>
  <c r="L23" i="38" s="1"/>
  <c r="O11" i="39"/>
  <c r="N10" i="39"/>
  <c r="N14" i="39" s="1"/>
  <c r="G28" i="33"/>
  <c r="F22" i="34"/>
  <c r="T14" i="39"/>
  <c r="J21" i="33"/>
  <c r="G43" i="33"/>
  <c r="J20" i="33"/>
  <c r="J32" i="33"/>
  <c r="G42" i="33"/>
  <c r="N22" i="34"/>
  <c r="O16" i="36"/>
  <c r="O17" i="36" s="1"/>
  <c r="N10" i="37"/>
  <c r="N14" i="37" s="1"/>
  <c r="N22" i="37"/>
  <c r="O11" i="38"/>
  <c r="G11" i="38"/>
  <c r="F10" i="38"/>
  <c r="F14" i="38" s="1"/>
  <c r="G11" i="40"/>
  <c r="F10" i="40"/>
  <c r="F14" i="40" s="1"/>
  <c r="G11" i="41"/>
  <c r="F10" i="41"/>
  <c r="F14" i="41" s="1"/>
  <c r="O11" i="42"/>
  <c r="N10" i="42"/>
  <c r="N14" i="42" s="1"/>
  <c r="O11" i="35"/>
  <c r="N10" i="35"/>
  <c r="N14" i="35" s="1"/>
  <c r="G11" i="35"/>
  <c r="F10" i="35"/>
  <c r="F14" i="35" s="1"/>
  <c r="J19" i="33"/>
  <c r="G26" i="33"/>
  <c r="J31" i="33"/>
  <c r="G41" i="33"/>
  <c r="J38" i="33"/>
  <c r="T14" i="35"/>
  <c r="N14" i="38"/>
  <c r="F10" i="37"/>
  <c r="F14" i="37" s="1"/>
  <c r="F23" i="37" s="1"/>
  <c r="T14" i="37"/>
  <c r="G7" i="36"/>
  <c r="H7" i="36" s="1"/>
  <c r="J42" i="33"/>
  <c r="O11" i="36"/>
  <c r="N10" i="36"/>
  <c r="N14" i="36" s="1"/>
  <c r="G37" i="33"/>
  <c r="J40" i="33"/>
  <c r="G32" i="33"/>
  <c r="G39" i="33"/>
  <c r="G7" i="35"/>
  <c r="H7" i="35" s="1"/>
  <c r="O7" i="38"/>
  <c r="P7" i="38" s="1"/>
  <c r="F22" i="39"/>
  <c r="D23" i="43"/>
  <c r="G10" i="37"/>
  <c r="D23" i="41"/>
  <c r="L23" i="41"/>
  <c r="F22" i="40"/>
  <c r="O16" i="40"/>
  <c r="P16" i="40" s="1"/>
  <c r="P17" i="40" s="1"/>
  <c r="N22" i="40"/>
  <c r="G19" i="39"/>
  <c r="H19" i="39" s="1"/>
  <c r="H22" i="39" s="1"/>
  <c r="T22" i="38"/>
  <c r="F22" i="38"/>
  <c r="D23" i="37"/>
  <c r="G20" i="37"/>
  <c r="H20" i="37" s="1"/>
  <c r="H22" i="37" s="1"/>
  <c r="L23" i="37"/>
  <c r="N17" i="37"/>
  <c r="O16" i="37"/>
  <c r="G7" i="43"/>
  <c r="H7" i="43" s="1"/>
  <c r="G11" i="43"/>
  <c r="F10" i="43"/>
  <c r="F14" i="43" s="1"/>
  <c r="L23" i="34"/>
  <c r="G16" i="34"/>
  <c r="G17" i="34" s="1"/>
  <c r="T10" i="43"/>
  <c r="U10" i="43" s="1"/>
  <c r="N10" i="43"/>
  <c r="N14" i="43" s="1"/>
  <c r="N23" i="43" s="1"/>
  <c r="P11" i="43"/>
  <c r="P10" i="43" s="1"/>
  <c r="O10" i="43"/>
  <c r="L23" i="43"/>
  <c r="O16" i="43"/>
  <c r="P16" i="43" s="1"/>
  <c r="P17" i="43" s="1"/>
  <c r="F22" i="43"/>
  <c r="G16" i="43"/>
  <c r="F10" i="42"/>
  <c r="F14" i="42" s="1"/>
  <c r="T14" i="42"/>
  <c r="G11" i="42"/>
  <c r="V13" i="43"/>
  <c r="W13" i="43" s="1"/>
  <c r="X13" i="43" s="1"/>
  <c r="U13" i="43"/>
  <c r="O7" i="43"/>
  <c r="V12" i="43"/>
  <c r="W12" i="43" s="1"/>
  <c r="X12" i="43" s="1"/>
  <c r="U12" i="43"/>
  <c r="O20" i="43"/>
  <c r="P20" i="43" s="1"/>
  <c r="V8" i="43"/>
  <c r="W8" i="43" s="1"/>
  <c r="X8" i="43" s="1"/>
  <c r="U8" i="43"/>
  <c r="P19" i="43"/>
  <c r="W16" i="43"/>
  <c r="V11" i="43"/>
  <c r="W11" i="43" s="1"/>
  <c r="X11" i="43" s="1"/>
  <c r="U11" i="43"/>
  <c r="U20" i="43"/>
  <c r="V20" i="43"/>
  <c r="W20" i="43" s="1"/>
  <c r="X20" i="43" s="1"/>
  <c r="U7" i="43"/>
  <c r="V7" i="43"/>
  <c r="G19" i="43"/>
  <c r="T22" i="43"/>
  <c r="V19" i="43"/>
  <c r="W19" i="43" s="1"/>
  <c r="U19" i="43"/>
  <c r="U21" i="43"/>
  <c r="V21" i="43"/>
  <c r="W21" i="43" s="1"/>
  <c r="X21" i="43" s="1"/>
  <c r="V9" i="43"/>
  <c r="W9" i="43" s="1"/>
  <c r="X9" i="43" s="1"/>
  <c r="U9" i="43"/>
  <c r="U7" i="42"/>
  <c r="V7" i="42"/>
  <c r="O16" i="42"/>
  <c r="U11" i="42"/>
  <c r="V11" i="42"/>
  <c r="W11" i="42" s="1"/>
  <c r="X11" i="42" s="1"/>
  <c r="G16" i="42"/>
  <c r="V8" i="42"/>
  <c r="W8" i="42" s="1"/>
  <c r="X8" i="42" s="1"/>
  <c r="U8" i="42"/>
  <c r="P7" i="42"/>
  <c r="V19" i="42"/>
  <c r="W19" i="42" s="1"/>
  <c r="T22" i="42"/>
  <c r="U19" i="42"/>
  <c r="F22" i="42"/>
  <c r="V12" i="42"/>
  <c r="W12" i="42" s="1"/>
  <c r="X12" i="42" s="1"/>
  <c r="U12" i="42"/>
  <c r="V13" i="42"/>
  <c r="W13" i="42" s="1"/>
  <c r="X13" i="42" s="1"/>
  <c r="U13" i="42"/>
  <c r="G22" i="42"/>
  <c r="H19" i="42"/>
  <c r="H22" i="42" s="1"/>
  <c r="V10" i="42"/>
  <c r="W10" i="42" s="1"/>
  <c r="X10" i="42" s="1"/>
  <c r="U10" i="42"/>
  <c r="L23" i="42"/>
  <c r="V21" i="42"/>
  <c r="W21" i="42" s="1"/>
  <c r="X21" i="42" s="1"/>
  <c r="U21" i="42"/>
  <c r="N22" i="42"/>
  <c r="U20" i="42"/>
  <c r="V20" i="42"/>
  <c r="W20" i="42" s="1"/>
  <c r="X20" i="42" s="1"/>
  <c r="G7" i="42"/>
  <c r="O19" i="42"/>
  <c r="V16" i="42"/>
  <c r="V17" i="42" s="1"/>
  <c r="U16" i="42"/>
  <c r="U17" i="42" s="1"/>
  <c r="T17" i="42"/>
  <c r="U7" i="41"/>
  <c r="V7" i="41"/>
  <c r="H19" i="41"/>
  <c r="H22" i="41" s="1"/>
  <c r="G22" i="41"/>
  <c r="U8" i="41"/>
  <c r="V8" i="41"/>
  <c r="W8" i="41" s="1"/>
  <c r="X8" i="41" s="1"/>
  <c r="U13" i="41"/>
  <c r="V13" i="41"/>
  <c r="W13" i="41" s="1"/>
  <c r="X13" i="41" s="1"/>
  <c r="T17" i="41"/>
  <c r="V16" i="41"/>
  <c r="V17" i="41" s="1"/>
  <c r="U16" i="41"/>
  <c r="U17" i="41" s="1"/>
  <c r="N22" i="41"/>
  <c r="O7" i="41"/>
  <c r="H7" i="41"/>
  <c r="P19" i="41"/>
  <c r="P22" i="41" s="1"/>
  <c r="O22" i="41"/>
  <c r="U21" i="41"/>
  <c r="V21" i="41"/>
  <c r="W21" i="41" s="1"/>
  <c r="X21" i="41" s="1"/>
  <c r="V19" i="41"/>
  <c r="W19" i="41" s="1"/>
  <c r="T22" i="41"/>
  <c r="U19" i="41"/>
  <c r="O16" i="41"/>
  <c r="V11" i="41"/>
  <c r="W11" i="41" s="1"/>
  <c r="X11" i="41" s="1"/>
  <c r="U11" i="41"/>
  <c r="V9" i="41"/>
  <c r="W9" i="41" s="1"/>
  <c r="X9" i="41" s="1"/>
  <c r="U9" i="41"/>
  <c r="F22" i="41"/>
  <c r="V9" i="40"/>
  <c r="W9" i="40" s="1"/>
  <c r="X9" i="40" s="1"/>
  <c r="U9" i="40"/>
  <c r="O19" i="40"/>
  <c r="O17" i="40"/>
  <c r="V7" i="40"/>
  <c r="U7" i="40"/>
  <c r="L23" i="40"/>
  <c r="V12" i="40"/>
  <c r="W12" i="40" s="1"/>
  <c r="X12" i="40" s="1"/>
  <c r="U12" i="40"/>
  <c r="V21" i="40"/>
  <c r="W21" i="40" s="1"/>
  <c r="X21" i="40" s="1"/>
  <c r="U21" i="40"/>
  <c r="G7" i="40"/>
  <c r="V8" i="40"/>
  <c r="W8" i="40" s="1"/>
  <c r="X8" i="40" s="1"/>
  <c r="U8" i="40"/>
  <c r="G16" i="40"/>
  <c r="U13" i="40"/>
  <c r="V13" i="40"/>
  <c r="W13" i="40" s="1"/>
  <c r="X13" i="40" s="1"/>
  <c r="U20" i="40"/>
  <c r="V20" i="40"/>
  <c r="W20" i="40" s="1"/>
  <c r="X20" i="40" s="1"/>
  <c r="D23" i="40"/>
  <c r="T17" i="40"/>
  <c r="V16" i="40"/>
  <c r="V17" i="40" s="1"/>
  <c r="U16" i="40"/>
  <c r="U17" i="40" s="1"/>
  <c r="V19" i="40"/>
  <c r="T22" i="40"/>
  <c r="U19" i="40"/>
  <c r="V11" i="40"/>
  <c r="W11" i="40" s="1"/>
  <c r="X11" i="40" s="1"/>
  <c r="U11" i="40"/>
  <c r="G19" i="40"/>
  <c r="O7" i="40"/>
  <c r="O16" i="39"/>
  <c r="U21" i="39"/>
  <c r="V21" i="39"/>
  <c r="W21" i="39" s="1"/>
  <c r="X21" i="39" s="1"/>
  <c r="V13" i="39"/>
  <c r="W13" i="39" s="1"/>
  <c r="X13" i="39" s="1"/>
  <c r="U13" i="39"/>
  <c r="G16" i="39"/>
  <c r="V8" i="39"/>
  <c r="W8" i="39" s="1"/>
  <c r="X8" i="39" s="1"/>
  <c r="U8" i="39"/>
  <c r="U16" i="39"/>
  <c r="U17" i="39" s="1"/>
  <c r="T17" i="39"/>
  <c r="V16" i="39"/>
  <c r="V17" i="39" s="1"/>
  <c r="G7" i="39"/>
  <c r="O22" i="39"/>
  <c r="P19" i="39"/>
  <c r="P22" i="39" s="1"/>
  <c r="P7" i="39"/>
  <c r="V19" i="39"/>
  <c r="W19" i="39" s="1"/>
  <c r="T22" i="39"/>
  <c r="U19" i="39"/>
  <c r="V7" i="39"/>
  <c r="U7" i="39"/>
  <c r="V10" i="39"/>
  <c r="W10" i="39" s="1"/>
  <c r="X10" i="39" s="1"/>
  <c r="U10" i="39"/>
  <c r="V20" i="39"/>
  <c r="W20" i="39" s="1"/>
  <c r="X20" i="39" s="1"/>
  <c r="U20" i="39"/>
  <c r="L23" i="39"/>
  <c r="U11" i="39"/>
  <c r="V11" i="39"/>
  <c r="W11" i="39" s="1"/>
  <c r="X11" i="39" s="1"/>
  <c r="N22" i="39"/>
  <c r="V9" i="38"/>
  <c r="W9" i="38" s="1"/>
  <c r="X9" i="38" s="1"/>
  <c r="U9" i="38"/>
  <c r="H22" i="38"/>
  <c r="V13" i="38"/>
  <c r="W13" i="38" s="1"/>
  <c r="X13" i="38" s="1"/>
  <c r="U13" i="38"/>
  <c r="G7" i="38"/>
  <c r="V21" i="38"/>
  <c r="W21" i="38" s="1"/>
  <c r="X21" i="38" s="1"/>
  <c r="U21" i="38"/>
  <c r="U7" i="38"/>
  <c r="V7" i="38"/>
  <c r="W7" i="38" s="1"/>
  <c r="U12" i="38"/>
  <c r="V12" i="38"/>
  <c r="W12" i="38" s="1"/>
  <c r="X12" i="38" s="1"/>
  <c r="G22" i="38"/>
  <c r="N22" i="38"/>
  <c r="D23" i="38"/>
  <c r="V16" i="38"/>
  <c r="V17" i="38" s="1"/>
  <c r="U16" i="38"/>
  <c r="U17" i="38" s="1"/>
  <c r="T17" i="38"/>
  <c r="P19" i="38"/>
  <c r="P22" i="38" s="1"/>
  <c r="O22" i="38"/>
  <c r="V11" i="38"/>
  <c r="W11" i="38" s="1"/>
  <c r="X11" i="38" s="1"/>
  <c r="U11" i="38"/>
  <c r="V8" i="38"/>
  <c r="W8" i="38" s="1"/>
  <c r="X8" i="38" s="1"/>
  <c r="U8" i="38"/>
  <c r="U20" i="38"/>
  <c r="V20" i="38"/>
  <c r="G16" i="38"/>
  <c r="U11" i="37"/>
  <c r="V11" i="37"/>
  <c r="W11" i="37" s="1"/>
  <c r="X11" i="37" s="1"/>
  <c r="U7" i="37"/>
  <c r="V7" i="37"/>
  <c r="V9" i="37"/>
  <c r="W9" i="37" s="1"/>
  <c r="X9" i="37" s="1"/>
  <c r="U9" i="37"/>
  <c r="U20" i="37"/>
  <c r="V20" i="37"/>
  <c r="W20" i="37" s="1"/>
  <c r="X20" i="37" s="1"/>
  <c r="V21" i="37"/>
  <c r="W21" i="37" s="1"/>
  <c r="X21" i="37" s="1"/>
  <c r="U21" i="37"/>
  <c r="T22" i="37"/>
  <c r="V19" i="37"/>
  <c r="W19" i="37" s="1"/>
  <c r="U19" i="37"/>
  <c r="U12" i="37"/>
  <c r="V12" i="37"/>
  <c r="W12" i="37" s="1"/>
  <c r="X12" i="37" s="1"/>
  <c r="V8" i="37"/>
  <c r="W8" i="37" s="1"/>
  <c r="X8" i="37" s="1"/>
  <c r="U8" i="37"/>
  <c r="V16" i="37"/>
  <c r="V17" i="37" s="1"/>
  <c r="U16" i="37"/>
  <c r="U17" i="37" s="1"/>
  <c r="T17" i="37"/>
  <c r="V10" i="37"/>
  <c r="W10" i="37" s="1"/>
  <c r="X10" i="37" s="1"/>
  <c r="U10" i="37"/>
  <c r="G7" i="37"/>
  <c r="O19" i="37"/>
  <c r="O7" i="37"/>
  <c r="O22" i="36"/>
  <c r="P19" i="36"/>
  <c r="P22" i="36" s="1"/>
  <c r="V12" i="36"/>
  <c r="W12" i="36" s="1"/>
  <c r="X12" i="36" s="1"/>
  <c r="U12" i="36"/>
  <c r="U7" i="36"/>
  <c r="V7" i="36"/>
  <c r="U13" i="36"/>
  <c r="V13" i="36"/>
  <c r="W13" i="36" s="1"/>
  <c r="X13" i="36" s="1"/>
  <c r="V9" i="36"/>
  <c r="W9" i="36" s="1"/>
  <c r="X9" i="36" s="1"/>
  <c r="U9" i="36"/>
  <c r="V16" i="36"/>
  <c r="V17" i="36" s="1"/>
  <c r="T17" i="36"/>
  <c r="U16" i="36"/>
  <c r="U17" i="36" s="1"/>
  <c r="D23" i="36"/>
  <c r="V19" i="36"/>
  <c r="T22" i="36"/>
  <c r="U19" i="36"/>
  <c r="O7" i="36"/>
  <c r="U20" i="36"/>
  <c r="V20" i="36"/>
  <c r="W20" i="36" s="1"/>
  <c r="X20" i="36" s="1"/>
  <c r="V11" i="36"/>
  <c r="W11" i="36" s="1"/>
  <c r="X11" i="36" s="1"/>
  <c r="U11" i="36"/>
  <c r="G16" i="36"/>
  <c r="F22" i="36"/>
  <c r="L23" i="36"/>
  <c r="H19" i="36"/>
  <c r="H22" i="36" s="1"/>
  <c r="G22" i="36"/>
  <c r="N22" i="36"/>
  <c r="G19" i="35"/>
  <c r="V11" i="35"/>
  <c r="W11" i="35" s="1"/>
  <c r="X11" i="35" s="1"/>
  <c r="U11" i="35"/>
  <c r="P16" i="35"/>
  <c r="P17" i="35" s="1"/>
  <c r="O17" i="35"/>
  <c r="V9" i="35"/>
  <c r="W9" i="35" s="1"/>
  <c r="X9" i="35" s="1"/>
  <c r="U9" i="35"/>
  <c r="N22" i="35"/>
  <c r="O7" i="35"/>
  <c r="U7" i="35"/>
  <c r="V7" i="35"/>
  <c r="P19" i="35"/>
  <c r="P22" i="35" s="1"/>
  <c r="O22" i="35"/>
  <c r="U20" i="35"/>
  <c r="V20" i="35"/>
  <c r="W20" i="35" s="1"/>
  <c r="X20" i="35" s="1"/>
  <c r="V16" i="35"/>
  <c r="V17" i="35" s="1"/>
  <c r="U16" i="35"/>
  <c r="U17" i="35" s="1"/>
  <c r="T17" i="35"/>
  <c r="V19" i="35"/>
  <c r="T22" i="35"/>
  <c r="U19" i="35"/>
  <c r="V8" i="35"/>
  <c r="W8" i="35" s="1"/>
  <c r="X8" i="35" s="1"/>
  <c r="U8" i="35"/>
  <c r="V12" i="35"/>
  <c r="W12" i="35" s="1"/>
  <c r="X12" i="35" s="1"/>
  <c r="U12" i="35"/>
  <c r="V21" i="35"/>
  <c r="W21" i="35" s="1"/>
  <c r="X21" i="35" s="1"/>
  <c r="U21" i="35"/>
  <c r="D23" i="35"/>
  <c r="V10" i="35"/>
  <c r="W10" i="35" s="1"/>
  <c r="X10" i="35" s="1"/>
  <c r="U10" i="35"/>
  <c r="V13" i="35"/>
  <c r="W13" i="35" s="1"/>
  <c r="X13" i="35" s="1"/>
  <c r="U13" i="35"/>
  <c r="G16" i="35"/>
  <c r="P16" i="34"/>
  <c r="P17" i="34" s="1"/>
  <c r="U16" i="34"/>
  <c r="U17" i="34" s="1"/>
  <c r="T17" i="34"/>
  <c r="V16" i="34"/>
  <c r="V17" i="34" s="1"/>
  <c r="V12" i="34"/>
  <c r="W12" i="34" s="1"/>
  <c r="X12" i="34" s="1"/>
  <c r="U12" i="34"/>
  <c r="P7" i="34"/>
  <c r="U21" i="34"/>
  <c r="V21" i="34"/>
  <c r="W21" i="34" s="1"/>
  <c r="X21" i="34" s="1"/>
  <c r="V7" i="34"/>
  <c r="U7" i="34"/>
  <c r="U8" i="34"/>
  <c r="V8" i="34"/>
  <c r="W8" i="34" s="1"/>
  <c r="X8" i="34" s="1"/>
  <c r="D23" i="34"/>
  <c r="U20" i="34"/>
  <c r="V20" i="34"/>
  <c r="W20" i="34" s="1"/>
  <c r="X20" i="34" s="1"/>
  <c r="G22" i="34"/>
  <c r="H19" i="34"/>
  <c r="H22" i="34" s="1"/>
  <c r="U10" i="34"/>
  <c r="V10" i="34"/>
  <c r="W10" i="34" s="1"/>
  <c r="X10" i="34" s="1"/>
  <c r="V13" i="34"/>
  <c r="W13" i="34" s="1"/>
  <c r="X13" i="34" s="1"/>
  <c r="U13" i="34"/>
  <c r="U11" i="34"/>
  <c r="V11" i="34"/>
  <c r="W11" i="34" s="1"/>
  <c r="X11" i="34" s="1"/>
  <c r="U19" i="34"/>
  <c r="T22" i="34"/>
  <c r="V19" i="34"/>
  <c r="G7" i="34"/>
  <c r="O19" i="34"/>
  <c r="G19" i="33"/>
  <c r="G29" i="33"/>
  <c r="J30" i="33"/>
  <c r="G40" i="33"/>
  <c r="J39" i="33"/>
  <c r="J53" i="33"/>
  <c r="J54" i="33" s="1"/>
  <c r="J16" i="33"/>
  <c r="G17" i="33"/>
  <c r="G27" i="33"/>
  <c r="J28" i="33"/>
  <c r="G38" i="33"/>
  <c r="J18" i="33"/>
  <c r="J29" i="33"/>
  <c r="G48" i="33"/>
  <c r="J48" i="33"/>
  <c r="J49" i="33" s="1"/>
  <c r="I44" i="33"/>
  <c r="J44" i="33" s="1"/>
  <c r="J37" i="33"/>
  <c r="I33" i="33"/>
  <c r="J26" i="33"/>
  <c r="I22" i="33"/>
  <c r="G6" i="33"/>
  <c r="G11" i="33"/>
  <c r="G9" i="33"/>
  <c r="J9" i="33"/>
  <c r="J7" i="33"/>
  <c r="J11" i="33"/>
  <c r="J10" i="33"/>
  <c r="G8" i="33"/>
  <c r="G10" i="33"/>
  <c r="I12" i="33"/>
  <c r="J6" i="33"/>
  <c r="I9" i="6"/>
  <c r="I10" i="6"/>
  <c r="I11" i="6"/>
  <c r="I12" i="6"/>
  <c r="I13" i="6"/>
  <c r="I14" i="6"/>
  <c r="G22" i="39" l="1"/>
  <c r="L46" i="11"/>
  <c r="K48" i="11"/>
  <c r="V10" i="40"/>
  <c r="W10" i="40" s="1"/>
  <c r="X10" i="40" s="1"/>
  <c r="H16" i="41"/>
  <c r="H17" i="41" s="1"/>
  <c r="U10" i="40"/>
  <c r="U14" i="40" s="1"/>
  <c r="V10" i="41"/>
  <c r="W10" i="41" s="1"/>
  <c r="X10" i="41" s="1"/>
  <c r="T14" i="38"/>
  <c r="H16" i="34"/>
  <c r="H17" i="34" s="1"/>
  <c r="F23" i="35"/>
  <c r="O14" i="40"/>
  <c r="F23" i="40"/>
  <c r="W16" i="34"/>
  <c r="X16" i="34" s="1"/>
  <c r="X17" i="34" s="1"/>
  <c r="N23" i="34"/>
  <c r="O14" i="41"/>
  <c r="F23" i="39"/>
  <c r="F23" i="34"/>
  <c r="V10" i="36"/>
  <c r="W10" i="36" s="1"/>
  <c r="X10" i="36" s="1"/>
  <c r="O14" i="37"/>
  <c r="U22" i="37"/>
  <c r="U10" i="36"/>
  <c r="U14" i="36" s="1"/>
  <c r="U10" i="38"/>
  <c r="U14" i="38" s="1"/>
  <c r="U14" i="35"/>
  <c r="P16" i="36"/>
  <c r="P17" i="36" s="1"/>
  <c r="V14" i="35"/>
  <c r="U22" i="36"/>
  <c r="O17" i="43"/>
  <c r="U14" i="41"/>
  <c r="W14" i="38"/>
  <c r="U22" i="40"/>
  <c r="N23" i="40"/>
  <c r="F23" i="43"/>
  <c r="O10" i="34"/>
  <c r="O14" i="34" s="1"/>
  <c r="N23" i="37"/>
  <c r="P11" i="36"/>
  <c r="P10" i="36" s="1"/>
  <c r="O10" i="36"/>
  <c r="O14" i="36" s="1"/>
  <c r="O23" i="36" s="1"/>
  <c r="H11" i="35"/>
  <c r="H10" i="35" s="1"/>
  <c r="H14" i="35" s="1"/>
  <c r="G10" i="35"/>
  <c r="G14" i="35" s="1"/>
  <c r="H11" i="41"/>
  <c r="H10" i="41" s="1"/>
  <c r="H14" i="41" s="1"/>
  <c r="H23" i="41" s="1"/>
  <c r="H24" i="41" s="1"/>
  <c r="G10" i="41"/>
  <c r="G14" i="41" s="1"/>
  <c r="G23" i="41" s="1"/>
  <c r="P11" i="39"/>
  <c r="P10" i="39" s="1"/>
  <c r="P14" i="39" s="1"/>
  <c r="O10" i="39"/>
  <c r="O14" i="39" s="1"/>
  <c r="O14" i="43"/>
  <c r="F23" i="38"/>
  <c r="G17" i="37"/>
  <c r="H11" i="40"/>
  <c r="H10" i="40" s="1"/>
  <c r="G10" i="40"/>
  <c r="G14" i="40" s="1"/>
  <c r="J22" i="33"/>
  <c r="V14" i="34"/>
  <c r="N23" i="36"/>
  <c r="V22" i="38"/>
  <c r="U14" i="39"/>
  <c r="V14" i="40"/>
  <c r="P11" i="35"/>
  <c r="P10" i="35" s="1"/>
  <c r="O10" i="35"/>
  <c r="O14" i="35" s="1"/>
  <c r="O23" i="35" s="1"/>
  <c r="U22" i="35"/>
  <c r="W7" i="36"/>
  <c r="U22" i="38"/>
  <c r="V14" i="39"/>
  <c r="H11" i="38"/>
  <c r="H10" i="38" s="1"/>
  <c r="G10" i="38"/>
  <c r="G14" i="38" s="1"/>
  <c r="U14" i="34"/>
  <c r="W7" i="37"/>
  <c r="W14" i="37" s="1"/>
  <c r="V14" i="37"/>
  <c r="W7" i="39"/>
  <c r="W14" i="39" s="1"/>
  <c r="P11" i="42"/>
  <c r="P10" i="42" s="1"/>
  <c r="P14" i="42" s="1"/>
  <c r="O10" i="42"/>
  <c r="O14" i="42" s="1"/>
  <c r="H11" i="39"/>
  <c r="H10" i="39" s="1"/>
  <c r="G10" i="39"/>
  <c r="G14" i="39" s="1"/>
  <c r="H11" i="36"/>
  <c r="H10" i="36" s="1"/>
  <c r="H14" i="36" s="1"/>
  <c r="G10" i="36"/>
  <c r="G14" i="36" s="1"/>
  <c r="P14" i="34"/>
  <c r="U14" i="37"/>
  <c r="V14" i="38"/>
  <c r="P11" i="38"/>
  <c r="P10" i="38" s="1"/>
  <c r="P14" i="38" s="1"/>
  <c r="P23" i="38" s="1"/>
  <c r="O10" i="38"/>
  <c r="O14" i="38" s="1"/>
  <c r="O23" i="38" s="1"/>
  <c r="H11" i="34"/>
  <c r="H10" i="34" s="1"/>
  <c r="G10" i="34"/>
  <c r="G14" i="34" s="1"/>
  <c r="G23" i="34" s="1"/>
  <c r="N23" i="41"/>
  <c r="U22" i="41"/>
  <c r="T23" i="41"/>
  <c r="N23" i="39"/>
  <c r="T23" i="39"/>
  <c r="U22" i="39"/>
  <c r="W20" i="38"/>
  <c r="X20" i="38" s="1"/>
  <c r="T23" i="38"/>
  <c r="G14" i="37"/>
  <c r="O17" i="37"/>
  <c r="P16" i="37"/>
  <c r="P17" i="37" s="1"/>
  <c r="G22" i="37"/>
  <c r="W16" i="37"/>
  <c r="W17" i="37" s="1"/>
  <c r="V10" i="43"/>
  <c r="W10" i="43" s="1"/>
  <c r="X10" i="43" s="1"/>
  <c r="H11" i="43"/>
  <c r="H10" i="43" s="1"/>
  <c r="H14" i="43" s="1"/>
  <c r="G10" i="43"/>
  <c r="G14" i="43" s="1"/>
  <c r="V22" i="36"/>
  <c r="N23" i="35"/>
  <c r="T23" i="35"/>
  <c r="W16" i="35"/>
  <c r="X16" i="35" s="1"/>
  <c r="X17" i="35" s="1"/>
  <c r="T23" i="34"/>
  <c r="V22" i="34"/>
  <c r="T14" i="43"/>
  <c r="T23" i="43" s="1"/>
  <c r="W7" i="43"/>
  <c r="U14" i="43"/>
  <c r="P22" i="43"/>
  <c r="O22" i="43"/>
  <c r="H16" i="43"/>
  <c r="H17" i="43" s="1"/>
  <c r="G17" i="43"/>
  <c r="H11" i="42"/>
  <c r="H10" i="42" s="1"/>
  <c r="G10" i="42"/>
  <c r="G14" i="42" s="1"/>
  <c r="U14" i="42"/>
  <c r="V14" i="42"/>
  <c r="F23" i="42"/>
  <c r="H19" i="43"/>
  <c r="H22" i="43" s="1"/>
  <c r="G22" i="43"/>
  <c r="U22" i="43"/>
  <c r="V22" i="43"/>
  <c r="P7" i="43"/>
  <c r="P14" i="43" s="1"/>
  <c r="W22" i="43"/>
  <c r="X19" i="43"/>
  <c r="X22" i="43" s="1"/>
  <c r="W17" i="43"/>
  <c r="X16" i="43"/>
  <c r="X17" i="43" s="1"/>
  <c r="W22" i="42"/>
  <c r="X19" i="42"/>
  <c r="X22" i="42" s="1"/>
  <c r="O17" i="42"/>
  <c r="P16" i="42"/>
  <c r="P17" i="42" s="1"/>
  <c r="O22" i="42"/>
  <c r="P19" i="42"/>
  <c r="P22" i="42" s="1"/>
  <c r="U22" i="42"/>
  <c r="H7" i="42"/>
  <c r="T23" i="42"/>
  <c r="W7" i="42"/>
  <c r="W14" i="42" s="1"/>
  <c r="V22" i="42"/>
  <c r="G17" i="42"/>
  <c r="H16" i="42"/>
  <c r="H17" i="42" s="1"/>
  <c r="W16" i="42"/>
  <c r="N23" i="42"/>
  <c r="P16" i="41"/>
  <c r="P17" i="41" s="1"/>
  <c r="O17" i="41"/>
  <c r="W22" i="41"/>
  <c r="X19" i="41"/>
  <c r="X22" i="41" s="1"/>
  <c r="F23" i="41"/>
  <c r="W16" i="41"/>
  <c r="P7" i="41"/>
  <c r="W7" i="41"/>
  <c r="V22" i="41"/>
  <c r="T23" i="40"/>
  <c r="G17" i="40"/>
  <c r="H16" i="40"/>
  <c r="H17" i="40" s="1"/>
  <c r="H7" i="40"/>
  <c r="W16" i="40"/>
  <c r="P19" i="40"/>
  <c r="P22" i="40" s="1"/>
  <c r="O22" i="40"/>
  <c r="P7" i="40"/>
  <c r="P14" i="40" s="1"/>
  <c r="H19" i="40"/>
  <c r="H22" i="40" s="1"/>
  <c r="G22" i="40"/>
  <c r="V22" i="40"/>
  <c r="W19" i="40"/>
  <c r="W7" i="40"/>
  <c r="W14" i="40" s="1"/>
  <c r="X19" i="39"/>
  <c r="X22" i="39" s="1"/>
  <c r="W22" i="39"/>
  <c r="H7" i="39"/>
  <c r="G17" i="39"/>
  <c r="H16" i="39"/>
  <c r="H17" i="39" s="1"/>
  <c r="V22" i="39"/>
  <c r="W16" i="39"/>
  <c r="O17" i="39"/>
  <c r="P16" i="39"/>
  <c r="P17" i="39" s="1"/>
  <c r="H7" i="38"/>
  <c r="N23" i="38"/>
  <c r="W22" i="38"/>
  <c r="X19" i="38"/>
  <c r="W16" i="38"/>
  <c r="X7" i="38"/>
  <c r="X14" i="38" s="1"/>
  <c r="G17" i="38"/>
  <c r="H16" i="38"/>
  <c r="H17" i="38" s="1"/>
  <c r="W22" i="37"/>
  <c r="X19" i="37"/>
  <c r="X22" i="37" s="1"/>
  <c r="H7" i="37"/>
  <c r="H14" i="37" s="1"/>
  <c r="P7" i="37"/>
  <c r="P14" i="37" s="1"/>
  <c r="O22" i="37"/>
  <c r="P19" i="37"/>
  <c r="P22" i="37" s="1"/>
  <c r="V22" i="37"/>
  <c r="T23" i="37"/>
  <c r="G17" i="36"/>
  <c r="H16" i="36"/>
  <c r="H17" i="36" s="1"/>
  <c r="W19" i="36"/>
  <c r="T23" i="36"/>
  <c r="W16" i="36"/>
  <c r="F23" i="36"/>
  <c r="P7" i="36"/>
  <c r="G17" i="35"/>
  <c r="H16" i="35"/>
  <c r="H17" i="35" s="1"/>
  <c r="W7" i="35"/>
  <c r="W14" i="35" s="1"/>
  <c r="V22" i="35"/>
  <c r="H19" i="35"/>
  <c r="H22" i="35" s="1"/>
  <c r="G22" i="35"/>
  <c r="W19" i="35"/>
  <c r="P7" i="35"/>
  <c r="U22" i="34"/>
  <c r="O22" i="34"/>
  <c r="P19" i="34"/>
  <c r="P22" i="34" s="1"/>
  <c r="H7" i="34"/>
  <c r="W19" i="34"/>
  <c r="W7" i="34"/>
  <c r="W14" i="34" s="1"/>
  <c r="J33" i="33"/>
  <c r="J12" i="33"/>
  <c r="Z100" i="11"/>
  <c r="AA100" i="11"/>
  <c r="E100" i="11"/>
  <c r="R97" i="11"/>
  <c r="S97" i="11"/>
  <c r="T97" i="11"/>
  <c r="U97" i="11"/>
  <c r="V97" i="11"/>
  <c r="W97" i="11"/>
  <c r="X97" i="11"/>
  <c r="Y97" i="11"/>
  <c r="Z97" i="11"/>
  <c r="AA97" i="11"/>
  <c r="AB97" i="11"/>
  <c r="F97" i="11"/>
  <c r="G97" i="11"/>
  <c r="H97" i="11"/>
  <c r="I97" i="11"/>
  <c r="J97" i="11"/>
  <c r="K97" i="11"/>
  <c r="L97" i="11"/>
  <c r="N97" i="11"/>
  <c r="O97" i="11"/>
  <c r="E94" i="11"/>
  <c r="F94" i="11"/>
  <c r="I94" i="11"/>
  <c r="J94" i="11"/>
  <c r="K94" i="11"/>
  <c r="L94" i="11"/>
  <c r="M94" i="11"/>
  <c r="N94" i="11"/>
  <c r="O94" i="11"/>
  <c r="R58" i="11"/>
  <c r="W58" i="11"/>
  <c r="X58" i="11"/>
  <c r="Y58" i="11"/>
  <c r="Z58" i="11"/>
  <c r="AA58" i="11"/>
  <c r="AB58" i="11"/>
  <c r="R70" i="11"/>
  <c r="S70" i="11"/>
  <c r="T70" i="11"/>
  <c r="U70" i="11"/>
  <c r="V70" i="11"/>
  <c r="W70" i="11"/>
  <c r="X70" i="11"/>
  <c r="Y70" i="11"/>
  <c r="Z70" i="11"/>
  <c r="AA70" i="11"/>
  <c r="AB70" i="11"/>
  <c r="R67" i="11"/>
  <c r="S67" i="11"/>
  <c r="T67" i="11"/>
  <c r="U67" i="11"/>
  <c r="V67" i="11"/>
  <c r="Y67" i="11"/>
  <c r="Z67" i="11"/>
  <c r="AA67" i="11"/>
  <c r="AB67" i="11"/>
  <c r="R64" i="11"/>
  <c r="S64" i="11"/>
  <c r="T64" i="11"/>
  <c r="U64" i="11"/>
  <c r="V64" i="11"/>
  <c r="W64" i="11"/>
  <c r="X64" i="11"/>
  <c r="Y64" i="11"/>
  <c r="Z64" i="11"/>
  <c r="AA64" i="11"/>
  <c r="AB64" i="11"/>
  <c r="R61" i="11"/>
  <c r="W61" i="11"/>
  <c r="X61" i="11"/>
  <c r="Y61" i="11"/>
  <c r="Z61" i="11"/>
  <c r="AA61" i="11"/>
  <c r="AB61" i="11"/>
  <c r="W55" i="11"/>
  <c r="X55" i="11"/>
  <c r="Y55" i="11"/>
  <c r="Z55" i="11"/>
  <c r="AA55" i="11"/>
  <c r="AB55" i="11"/>
  <c r="E70" i="11"/>
  <c r="F70" i="11"/>
  <c r="G70" i="11"/>
  <c r="H70" i="11"/>
  <c r="I70" i="11"/>
  <c r="J70" i="11"/>
  <c r="K70" i="11"/>
  <c r="L70" i="11"/>
  <c r="M70" i="11"/>
  <c r="N70" i="11"/>
  <c r="O70" i="11"/>
  <c r="E67" i="11"/>
  <c r="F67" i="11"/>
  <c r="G67" i="11"/>
  <c r="H67" i="11"/>
  <c r="I67" i="11"/>
  <c r="J67" i="11"/>
  <c r="K67" i="11"/>
  <c r="L67" i="11"/>
  <c r="M67" i="11"/>
  <c r="N67" i="11"/>
  <c r="O67" i="11"/>
  <c r="E64" i="11"/>
  <c r="F64" i="11"/>
  <c r="G64" i="11"/>
  <c r="H64" i="11"/>
  <c r="I64" i="11"/>
  <c r="J64" i="11"/>
  <c r="M64" i="11"/>
  <c r="N64" i="11"/>
  <c r="O64" i="11"/>
  <c r="E61" i="11"/>
  <c r="F61" i="11"/>
  <c r="G61" i="11"/>
  <c r="H61" i="11"/>
  <c r="I61" i="11"/>
  <c r="J61" i="11"/>
  <c r="K61" i="11"/>
  <c r="O61" i="11"/>
  <c r="E58" i="11"/>
  <c r="F58" i="11"/>
  <c r="G58" i="11"/>
  <c r="H58" i="11"/>
  <c r="I58" i="11"/>
  <c r="J58" i="11"/>
  <c r="K58" i="11"/>
  <c r="O58" i="11"/>
  <c r="E55" i="11"/>
  <c r="F55" i="11"/>
  <c r="G55" i="11"/>
  <c r="O55" i="11"/>
  <c r="D40" i="11"/>
  <c r="E40" i="11"/>
  <c r="F40" i="11"/>
  <c r="G40" i="11"/>
  <c r="Q40" i="11"/>
  <c r="W40" i="11"/>
  <c r="X40" i="11"/>
  <c r="Y40" i="11"/>
  <c r="Z40" i="11"/>
  <c r="AA40" i="11"/>
  <c r="Z37" i="11"/>
  <c r="AA37" i="11"/>
  <c r="G31" i="11"/>
  <c r="H31" i="11"/>
  <c r="I31" i="11"/>
  <c r="J31" i="11"/>
  <c r="K31" i="11"/>
  <c r="L31" i="11"/>
  <c r="M31" i="11"/>
  <c r="N31" i="11"/>
  <c r="G28" i="11"/>
  <c r="H28" i="11"/>
  <c r="I28" i="11"/>
  <c r="J28" i="11"/>
  <c r="K28" i="11"/>
  <c r="L28" i="11"/>
  <c r="M28" i="11"/>
  <c r="N28" i="11"/>
  <c r="E25" i="11"/>
  <c r="F25" i="11"/>
  <c r="G25" i="11"/>
  <c r="H25" i="11"/>
  <c r="I25" i="11"/>
  <c r="J25" i="11"/>
  <c r="K25" i="11"/>
  <c r="L25" i="11"/>
  <c r="M25" i="11"/>
  <c r="N25" i="11"/>
  <c r="AB13" i="11"/>
  <c r="G10" i="11"/>
  <c r="H10" i="11"/>
  <c r="I10" i="11"/>
  <c r="J10" i="11"/>
  <c r="K10" i="11"/>
  <c r="L10" i="11"/>
  <c r="M10" i="11"/>
  <c r="N10" i="11"/>
  <c r="O10" i="11"/>
  <c r="M46" i="11" l="1"/>
  <c r="L48" i="11"/>
  <c r="W17" i="34"/>
  <c r="W14" i="41"/>
  <c r="W17" i="35"/>
  <c r="V14" i="41"/>
  <c r="V23" i="41" s="1"/>
  <c r="U23" i="37"/>
  <c r="X22" i="38"/>
  <c r="U23" i="35"/>
  <c r="V14" i="36"/>
  <c r="V23" i="36" s="1"/>
  <c r="W14" i="36"/>
  <c r="V14" i="43"/>
  <c r="V23" i="43" s="1"/>
  <c r="H14" i="39"/>
  <c r="H23" i="39" s="1"/>
  <c r="H24" i="39" s="1"/>
  <c r="X7" i="39"/>
  <c r="X14" i="39" s="1"/>
  <c r="U23" i="38"/>
  <c r="X16" i="37"/>
  <c r="X17" i="37" s="1"/>
  <c r="X7" i="36"/>
  <c r="X14" i="36" s="1"/>
  <c r="U23" i="36"/>
  <c r="U23" i="39"/>
  <c r="V23" i="38"/>
  <c r="H23" i="36"/>
  <c r="H24" i="36" s="1"/>
  <c r="U23" i="40"/>
  <c r="W14" i="43"/>
  <c r="W23" i="43" s="1"/>
  <c r="H14" i="34"/>
  <c r="H23" i="34" s="1"/>
  <c r="H24" i="34" s="1"/>
  <c r="P23" i="39"/>
  <c r="O23" i="39"/>
  <c r="O23" i="34"/>
  <c r="X7" i="37"/>
  <c r="X14" i="37" s="1"/>
  <c r="G23" i="36"/>
  <c r="H23" i="35"/>
  <c r="H24" i="35" s="1"/>
  <c r="P14" i="41"/>
  <c r="P23" i="41" s="1"/>
  <c r="H14" i="42"/>
  <c r="H23" i="42" s="1"/>
  <c r="H24" i="42" s="1"/>
  <c r="G23" i="35"/>
  <c r="P14" i="36"/>
  <c r="P23" i="36" s="1"/>
  <c r="H14" i="38"/>
  <c r="H23" i="38" s="1"/>
  <c r="H24" i="38" s="1"/>
  <c r="H14" i="40"/>
  <c r="H23" i="40" s="1"/>
  <c r="H24" i="40" s="1"/>
  <c r="G23" i="38"/>
  <c r="H23" i="37"/>
  <c r="H24" i="37" s="1"/>
  <c r="P23" i="34"/>
  <c r="P14" i="35"/>
  <c r="P23" i="35" s="1"/>
  <c r="O23" i="41"/>
  <c r="U23" i="41"/>
  <c r="P23" i="40"/>
  <c r="G23" i="39"/>
  <c r="O23" i="37"/>
  <c r="P23" i="37"/>
  <c r="G23" i="37"/>
  <c r="X7" i="43"/>
  <c r="X14" i="43" s="1"/>
  <c r="X23" i="43" s="1"/>
  <c r="V23" i="34"/>
  <c r="P23" i="43"/>
  <c r="O23" i="43"/>
  <c r="G23" i="43"/>
  <c r="H23" i="43"/>
  <c r="H24" i="43" s="1"/>
  <c r="U23" i="42"/>
  <c r="G23" i="42"/>
  <c r="P23" i="42"/>
  <c r="V23" i="42"/>
  <c r="O23" i="42"/>
  <c r="U23" i="43"/>
  <c r="X7" i="42"/>
  <c r="X14" i="42" s="1"/>
  <c r="W17" i="42"/>
  <c r="W23" i="42" s="1"/>
  <c r="X16" i="42"/>
  <c r="X17" i="42" s="1"/>
  <c r="X16" i="41"/>
  <c r="X17" i="41" s="1"/>
  <c r="W17" i="41"/>
  <c r="X7" i="41"/>
  <c r="V23" i="40"/>
  <c r="X16" i="40"/>
  <c r="X17" i="40" s="1"/>
  <c r="W17" i="40"/>
  <c r="G23" i="40"/>
  <c r="X7" i="40"/>
  <c r="X14" i="40" s="1"/>
  <c r="W22" i="40"/>
  <c r="X19" i="40"/>
  <c r="X22" i="40" s="1"/>
  <c r="O23" i="40"/>
  <c r="X16" i="39"/>
  <c r="X17" i="39" s="1"/>
  <c r="W17" i="39"/>
  <c r="W23" i="39" s="1"/>
  <c r="V23" i="39"/>
  <c r="W17" i="38"/>
  <c r="W23" i="38" s="1"/>
  <c r="X16" i="38"/>
  <c r="X17" i="38" s="1"/>
  <c r="X23" i="38" s="1"/>
  <c r="W23" i="37"/>
  <c r="V23" i="37"/>
  <c r="W22" i="36"/>
  <c r="X19" i="36"/>
  <c r="X22" i="36" s="1"/>
  <c r="W17" i="36"/>
  <c r="X16" i="36"/>
  <c r="X17" i="36" s="1"/>
  <c r="X7" i="35"/>
  <c r="X14" i="35" s="1"/>
  <c r="W22" i="35"/>
  <c r="W23" i="35" s="1"/>
  <c r="X19" i="35"/>
  <c r="X22" i="35" s="1"/>
  <c r="V23" i="35"/>
  <c r="X7" i="34"/>
  <c r="X14" i="34" s="1"/>
  <c r="W22" i="34"/>
  <c r="X19" i="34"/>
  <c r="X22" i="34" s="1"/>
  <c r="U23" i="34"/>
  <c r="I76" i="6"/>
  <c r="I77" i="6"/>
  <c r="I75" i="6"/>
  <c r="I33" i="6"/>
  <c r="I34" i="6"/>
  <c r="I35" i="6"/>
  <c r="I36" i="6"/>
  <c r="I37" i="6"/>
  <c r="I38" i="6"/>
  <c r="I39" i="6"/>
  <c r="I32" i="6"/>
  <c r="I25" i="6"/>
  <c r="I26" i="6"/>
  <c r="I27" i="6"/>
  <c r="I28" i="6"/>
  <c r="I29" i="6"/>
  <c r="I30" i="6"/>
  <c r="I31" i="6"/>
  <c r="N46" i="11" l="1"/>
  <c r="M48" i="11"/>
  <c r="W23" i="41"/>
  <c r="X24" i="38"/>
  <c r="X23" i="39"/>
  <c r="X24" i="39" s="1"/>
  <c r="X23" i="37"/>
  <c r="X24" i="37" s="1"/>
  <c r="X23" i="36"/>
  <c r="X24" i="36" s="1"/>
  <c r="W23" i="36"/>
  <c r="X14" i="41"/>
  <c r="X23" i="41" s="1"/>
  <c r="X24" i="41" s="1"/>
  <c r="W23" i="40"/>
  <c r="W23" i="34"/>
  <c r="X24" i="43"/>
  <c r="X23" i="42"/>
  <c r="X24" i="42" s="1"/>
  <c r="X23" i="40"/>
  <c r="X24" i="40" s="1"/>
  <c r="X23" i="35"/>
  <c r="X24" i="35" s="1"/>
  <c r="X23" i="34"/>
  <c r="X24" i="34" s="1"/>
  <c r="C104" i="11"/>
  <c r="C95" i="12" s="1"/>
  <c r="C103" i="11"/>
  <c r="C111" i="11"/>
  <c r="C102" i="12" s="1"/>
  <c r="C108" i="11"/>
  <c r="C99" i="12" s="1"/>
  <c r="C23" i="11"/>
  <c r="C5" i="11"/>
  <c r="E14" i="12"/>
  <c r="F14" i="12"/>
  <c r="G14" i="12"/>
  <c r="H14" i="12"/>
  <c r="I14" i="12"/>
  <c r="J14" i="12"/>
  <c r="K14" i="12"/>
  <c r="L14" i="12"/>
  <c r="M14" i="12"/>
  <c r="N14" i="12"/>
  <c r="O14" i="12"/>
  <c r="D14" i="12"/>
  <c r="E11" i="12"/>
  <c r="F11" i="12"/>
  <c r="G11" i="12"/>
  <c r="H11" i="12"/>
  <c r="I11" i="12"/>
  <c r="J11" i="12"/>
  <c r="K11" i="12"/>
  <c r="L11" i="12"/>
  <c r="M11" i="12"/>
  <c r="N11" i="12"/>
  <c r="O11" i="12"/>
  <c r="D11" i="12"/>
  <c r="F10" i="12"/>
  <c r="G10" i="12"/>
  <c r="H10" i="12"/>
  <c r="I10" i="12"/>
  <c r="J10" i="12"/>
  <c r="K10" i="12"/>
  <c r="L10" i="12"/>
  <c r="M10" i="12"/>
  <c r="N10" i="12"/>
  <c r="O10" i="12"/>
  <c r="E8" i="12"/>
  <c r="F8" i="12"/>
  <c r="G8" i="12"/>
  <c r="H8" i="12"/>
  <c r="I8" i="12"/>
  <c r="J8" i="12"/>
  <c r="K8" i="12"/>
  <c r="L8" i="12"/>
  <c r="M8" i="12"/>
  <c r="N8" i="12"/>
  <c r="O8" i="12"/>
  <c r="D8" i="12"/>
  <c r="C5" i="12"/>
  <c r="C8" i="12"/>
  <c r="C11" i="12"/>
  <c r="C14" i="12"/>
  <c r="C23" i="12"/>
  <c r="C26" i="12"/>
  <c r="C29" i="12"/>
  <c r="C32" i="12"/>
  <c r="C35" i="12"/>
  <c r="C38" i="12"/>
  <c r="C50" i="12"/>
  <c r="C53" i="12"/>
  <c r="C56" i="12"/>
  <c r="C59" i="12"/>
  <c r="C62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94" i="12"/>
  <c r="C97" i="12"/>
  <c r="C98" i="12"/>
  <c r="C100" i="12"/>
  <c r="C101" i="12"/>
  <c r="I66" i="6"/>
  <c r="C50" i="8"/>
  <c r="C52" i="8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44" i="6"/>
  <c r="I45" i="6"/>
  <c r="I46" i="6"/>
  <c r="I47" i="6"/>
  <c r="I48" i="6"/>
  <c r="I49" i="6"/>
  <c r="I50" i="6"/>
  <c r="I67" i="6"/>
  <c r="O46" i="11" l="1"/>
  <c r="N48" i="11"/>
  <c r="C105" i="11"/>
  <c r="C96" i="12" s="1"/>
  <c r="C20" i="12"/>
  <c r="Q46" i="11" l="1"/>
  <c r="O48" i="11"/>
  <c r="P48" i="11" s="1"/>
  <c r="P46" i="11"/>
  <c r="R114" i="12"/>
  <c r="S114" i="12"/>
  <c r="T114" i="12"/>
  <c r="U114" i="12"/>
  <c r="V114" i="12"/>
  <c r="W114" i="12"/>
  <c r="X114" i="12"/>
  <c r="Y114" i="12"/>
  <c r="Z114" i="12"/>
  <c r="AA114" i="12"/>
  <c r="AB114" i="12"/>
  <c r="Q114" i="12"/>
  <c r="F114" i="12"/>
  <c r="G114" i="12"/>
  <c r="H114" i="12"/>
  <c r="I114" i="12"/>
  <c r="J114" i="12"/>
  <c r="K114" i="12"/>
  <c r="L114" i="12"/>
  <c r="M114" i="12"/>
  <c r="N114" i="12"/>
  <c r="O114" i="12"/>
  <c r="R124" i="11"/>
  <c r="S124" i="11"/>
  <c r="T124" i="11"/>
  <c r="U124" i="11"/>
  <c r="V124" i="11"/>
  <c r="W124" i="11"/>
  <c r="X124" i="11"/>
  <c r="Y124" i="11"/>
  <c r="Z124" i="11"/>
  <c r="AA124" i="11"/>
  <c r="AB124" i="11"/>
  <c r="Q124" i="11"/>
  <c r="F124" i="11"/>
  <c r="G124" i="11"/>
  <c r="H124" i="11"/>
  <c r="I124" i="11"/>
  <c r="J124" i="11"/>
  <c r="K124" i="11"/>
  <c r="L124" i="11"/>
  <c r="M124" i="11"/>
  <c r="N124" i="11"/>
  <c r="O124" i="11"/>
  <c r="AC130" i="11"/>
  <c r="AC132" i="11"/>
  <c r="P130" i="11"/>
  <c r="P132" i="11"/>
  <c r="R46" i="11" l="1"/>
  <c r="Q48" i="11"/>
  <c r="AD130" i="11"/>
  <c r="AD132" i="11"/>
  <c r="S46" i="11" l="1"/>
  <c r="R48" i="11"/>
  <c r="R94" i="11"/>
  <c r="S94" i="11"/>
  <c r="T94" i="11"/>
  <c r="U94" i="11"/>
  <c r="V94" i="11"/>
  <c r="W94" i="11"/>
  <c r="X94" i="11"/>
  <c r="Y94" i="11"/>
  <c r="Z94" i="11"/>
  <c r="AA94" i="11"/>
  <c r="AB94" i="11"/>
  <c r="AB100" i="11"/>
  <c r="Q97" i="11"/>
  <c r="Q94" i="11"/>
  <c r="Q70" i="11"/>
  <c r="Q67" i="11"/>
  <c r="Q64" i="11"/>
  <c r="Q61" i="11"/>
  <c r="Q58" i="11"/>
  <c r="Q55" i="11"/>
  <c r="AB40" i="11"/>
  <c r="AB37" i="11"/>
  <c r="R34" i="11"/>
  <c r="S34" i="11"/>
  <c r="T34" i="11"/>
  <c r="U34" i="11"/>
  <c r="V34" i="11"/>
  <c r="W34" i="11"/>
  <c r="X34" i="11"/>
  <c r="Y34" i="11"/>
  <c r="Z34" i="11"/>
  <c r="AA34" i="11"/>
  <c r="AB34" i="11"/>
  <c r="R31" i="11"/>
  <c r="S31" i="11"/>
  <c r="T31" i="11"/>
  <c r="U31" i="11"/>
  <c r="V31" i="11"/>
  <c r="W31" i="11"/>
  <c r="X31" i="11"/>
  <c r="Y31" i="11"/>
  <c r="Z31" i="11"/>
  <c r="AA31" i="11"/>
  <c r="AB31" i="11"/>
  <c r="R28" i="11"/>
  <c r="S28" i="11"/>
  <c r="T28" i="11"/>
  <c r="U28" i="11"/>
  <c r="V28" i="11"/>
  <c r="W28" i="11"/>
  <c r="X28" i="11"/>
  <c r="Y28" i="11"/>
  <c r="Z28" i="11"/>
  <c r="AA28" i="11"/>
  <c r="AB28" i="11"/>
  <c r="R25" i="11"/>
  <c r="S25" i="11"/>
  <c r="T25" i="11"/>
  <c r="U25" i="11"/>
  <c r="V25" i="11"/>
  <c r="W25" i="11"/>
  <c r="X25" i="11"/>
  <c r="Y25" i="11"/>
  <c r="Z25" i="11"/>
  <c r="AA25" i="11"/>
  <c r="AB25" i="11"/>
  <c r="Q34" i="11"/>
  <c r="Q31" i="11"/>
  <c r="Q28" i="11"/>
  <c r="Q25" i="11"/>
  <c r="R19" i="11"/>
  <c r="S19" i="11"/>
  <c r="T19" i="11"/>
  <c r="U19" i="11"/>
  <c r="V19" i="11"/>
  <c r="W19" i="11"/>
  <c r="X19" i="11"/>
  <c r="Y19" i="11"/>
  <c r="Z19" i="11"/>
  <c r="AA19" i="11"/>
  <c r="AB19" i="11"/>
  <c r="R10" i="11"/>
  <c r="S10" i="11"/>
  <c r="T10" i="11"/>
  <c r="U10" i="11"/>
  <c r="V10" i="11"/>
  <c r="W10" i="11"/>
  <c r="X10" i="11"/>
  <c r="Y10" i="11"/>
  <c r="Z10" i="11"/>
  <c r="AA10" i="11"/>
  <c r="AB10" i="11"/>
  <c r="R7" i="11"/>
  <c r="S7" i="11"/>
  <c r="T7" i="11"/>
  <c r="U7" i="11"/>
  <c r="V7" i="11"/>
  <c r="W7" i="11"/>
  <c r="X7" i="11"/>
  <c r="Y7" i="11"/>
  <c r="Z7" i="11"/>
  <c r="AA7" i="11"/>
  <c r="AB7" i="11"/>
  <c r="Q19" i="11"/>
  <c r="Q10" i="11"/>
  <c r="Q7" i="11"/>
  <c r="D100" i="11"/>
  <c r="D97" i="11"/>
  <c r="D94" i="11"/>
  <c r="D70" i="11"/>
  <c r="D67" i="11"/>
  <c r="D64" i="11"/>
  <c r="D61" i="11"/>
  <c r="D58" i="11"/>
  <c r="D55" i="11"/>
  <c r="O40" i="11"/>
  <c r="E34" i="11"/>
  <c r="F34" i="11"/>
  <c r="G34" i="11"/>
  <c r="H34" i="11"/>
  <c r="I34" i="11"/>
  <c r="J34" i="11"/>
  <c r="K34" i="11"/>
  <c r="L34" i="11"/>
  <c r="M34" i="11"/>
  <c r="N34" i="11"/>
  <c r="O34" i="11"/>
  <c r="D34" i="11"/>
  <c r="O31" i="11"/>
  <c r="O28" i="11"/>
  <c r="O25" i="11"/>
  <c r="D19" i="11"/>
  <c r="E13" i="11"/>
  <c r="E13" i="12" s="1"/>
  <c r="F13" i="11"/>
  <c r="F13" i="12" s="1"/>
  <c r="G13" i="11"/>
  <c r="G13" i="12" s="1"/>
  <c r="H13" i="11"/>
  <c r="H13" i="12" s="1"/>
  <c r="I13" i="11"/>
  <c r="I13" i="12" s="1"/>
  <c r="J13" i="11"/>
  <c r="J13" i="12" s="1"/>
  <c r="K13" i="11"/>
  <c r="K13" i="12" s="1"/>
  <c r="L13" i="11"/>
  <c r="L13" i="12" s="1"/>
  <c r="M13" i="11"/>
  <c r="M13" i="12" s="1"/>
  <c r="N13" i="11"/>
  <c r="N13" i="12" s="1"/>
  <c r="O13" i="11"/>
  <c r="O13" i="12" s="1"/>
  <c r="D13" i="11"/>
  <c r="D13" i="12" s="1"/>
  <c r="E10" i="12"/>
  <c r="D10" i="11"/>
  <c r="D10" i="12" s="1"/>
  <c r="E7" i="11"/>
  <c r="E7" i="12" s="1"/>
  <c r="F7" i="11"/>
  <c r="F7" i="12" s="1"/>
  <c r="G7" i="11"/>
  <c r="G7" i="12" s="1"/>
  <c r="H7" i="11"/>
  <c r="H7" i="12" s="1"/>
  <c r="I7" i="11"/>
  <c r="I7" i="12" s="1"/>
  <c r="J7" i="11"/>
  <c r="J7" i="12" s="1"/>
  <c r="K7" i="11"/>
  <c r="K7" i="12" s="1"/>
  <c r="L7" i="11"/>
  <c r="L7" i="12" s="1"/>
  <c r="M7" i="11"/>
  <c r="M7" i="12" s="1"/>
  <c r="N7" i="11"/>
  <c r="N7" i="12" s="1"/>
  <c r="O7" i="11"/>
  <c r="O7" i="12" s="1"/>
  <c r="D7" i="11"/>
  <c r="D7" i="12" s="1"/>
  <c r="E5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N42" i="10"/>
  <c r="M42" i="10"/>
  <c r="L42" i="10"/>
  <c r="K42" i="10"/>
  <c r="J42" i="10"/>
  <c r="I42" i="10"/>
  <c r="H42" i="10"/>
  <c r="G42" i="10"/>
  <c r="F42" i="10"/>
  <c r="E42" i="10"/>
  <c r="D42" i="10"/>
  <c r="C42" i="10"/>
  <c r="T46" i="11" l="1"/>
  <c r="S48" i="11"/>
  <c r="AB22" i="11"/>
  <c r="AC19" i="11"/>
  <c r="D4" i="12"/>
  <c r="L21" i="11"/>
  <c r="M21" i="11"/>
  <c r="O21" i="11"/>
  <c r="E21" i="11"/>
  <c r="F21" i="11"/>
  <c r="J21" i="11"/>
  <c r="K21" i="11"/>
  <c r="N21" i="11"/>
  <c r="D21" i="11"/>
  <c r="D66" i="8"/>
  <c r="U46" i="11" l="1"/>
  <c r="T48" i="11"/>
  <c r="N11" i="10"/>
  <c r="M11" i="10"/>
  <c r="F11" i="10"/>
  <c r="V46" i="11" l="1"/>
  <c r="U48" i="11"/>
  <c r="G40" i="6"/>
  <c r="G78" i="6"/>
  <c r="I24" i="6"/>
  <c r="I23" i="6"/>
  <c r="D43" i="6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I71" i="6"/>
  <c r="I72" i="6"/>
  <c r="I73" i="6"/>
  <c r="I74" i="6"/>
  <c r="I15" i="6"/>
  <c r="I16" i="6"/>
  <c r="I17" i="6"/>
  <c r="I18" i="6"/>
  <c r="I19" i="6"/>
  <c r="I20" i="6"/>
  <c r="I21" i="6"/>
  <c r="I22" i="6"/>
  <c r="W46" i="11" l="1"/>
  <c r="V48" i="11"/>
  <c r="C68" i="8"/>
  <c r="E55" i="8"/>
  <c r="E54" i="8"/>
  <c r="D41" i="8"/>
  <c r="D40" i="8"/>
  <c r="O48" i="7"/>
  <c r="D15" i="8"/>
  <c r="O10" i="7"/>
  <c r="D11" i="8" s="1"/>
  <c r="O9" i="7"/>
  <c r="O8" i="7"/>
  <c r="Z3" i="7"/>
  <c r="W3" i="7"/>
  <c r="Q3" i="7"/>
  <c r="N3" i="7"/>
  <c r="H3" i="7"/>
  <c r="F65" i="7"/>
  <c r="C47" i="8" s="1"/>
  <c r="F64" i="7"/>
  <c r="F60" i="7"/>
  <c r="F53" i="7"/>
  <c r="F52" i="7"/>
  <c r="F48" i="7"/>
  <c r="F47" i="7"/>
  <c r="F8" i="7"/>
  <c r="F12" i="7" s="1"/>
  <c r="D2" i="2"/>
  <c r="D4" i="2"/>
  <c r="D3" i="2"/>
  <c r="G7" i="2" s="1"/>
  <c r="O7" i="2" s="1"/>
  <c r="W7" i="2" s="1"/>
  <c r="Y102" i="12"/>
  <c r="Q102" i="12"/>
  <c r="O102" i="12"/>
  <c r="I102" i="12"/>
  <c r="K95" i="12"/>
  <c r="AB102" i="12"/>
  <c r="AA102" i="12"/>
  <c r="Z102" i="12"/>
  <c r="X102" i="12"/>
  <c r="V102" i="12"/>
  <c r="U102" i="12"/>
  <c r="T102" i="12"/>
  <c r="S102" i="12"/>
  <c r="R102" i="12"/>
  <c r="N102" i="12"/>
  <c r="M102" i="12"/>
  <c r="L102" i="12"/>
  <c r="J102" i="12"/>
  <c r="H102" i="12"/>
  <c r="G102" i="12"/>
  <c r="P100" i="12"/>
  <c r="E102" i="12"/>
  <c r="D102" i="12"/>
  <c r="Y99" i="12"/>
  <c r="O99" i="12"/>
  <c r="I99" i="12"/>
  <c r="W95" i="12"/>
  <c r="P98" i="12"/>
  <c r="AB99" i="12"/>
  <c r="AA99" i="12"/>
  <c r="Z99" i="12"/>
  <c r="X99" i="12"/>
  <c r="V99" i="12"/>
  <c r="U99" i="12"/>
  <c r="T99" i="12"/>
  <c r="S99" i="12"/>
  <c r="R99" i="12"/>
  <c r="N99" i="12"/>
  <c r="M99" i="12"/>
  <c r="L99" i="12"/>
  <c r="K99" i="12"/>
  <c r="J99" i="12"/>
  <c r="H99" i="12"/>
  <c r="G99" i="12"/>
  <c r="P97" i="12"/>
  <c r="E99" i="12"/>
  <c r="D99" i="12"/>
  <c r="AB95" i="12"/>
  <c r="AA95" i="12"/>
  <c r="Z95" i="12"/>
  <c r="Y95" i="12"/>
  <c r="X95" i="12"/>
  <c r="V95" i="12"/>
  <c r="U95" i="12"/>
  <c r="T95" i="12"/>
  <c r="S95" i="12"/>
  <c r="R95" i="12"/>
  <c r="Q95" i="12"/>
  <c r="O95" i="12"/>
  <c r="N95" i="12"/>
  <c r="M95" i="12"/>
  <c r="L95" i="12"/>
  <c r="J95" i="12"/>
  <c r="I95" i="12"/>
  <c r="H95" i="12"/>
  <c r="G95" i="12"/>
  <c r="F95" i="12"/>
  <c r="E95" i="12"/>
  <c r="D95" i="12"/>
  <c r="AB94" i="12"/>
  <c r="AA94" i="12"/>
  <c r="Z94" i="12"/>
  <c r="Y94" i="12"/>
  <c r="X94" i="12"/>
  <c r="V94" i="12"/>
  <c r="U94" i="12"/>
  <c r="T94" i="12"/>
  <c r="S94" i="12"/>
  <c r="R94" i="12"/>
  <c r="Q94" i="12"/>
  <c r="O94" i="12"/>
  <c r="N94" i="12"/>
  <c r="M94" i="12"/>
  <c r="L94" i="12"/>
  <c r="K94" i="12"/>
  <c r="J94" i="12"/>
  <c r="I94" i="12"/>
  <c r="H94" i="12"/>
  <c r="G94" i="12"/>
  <c r="F94" i="12"/>
  <c r="E94" i="12"/>
  <c r="D94" i="12"/>
  <c r="AA87" i="12"/>
  <c r="Y87" i="12"/>
  <c r="X87" i="12"/>
  <c r="V87" i="12"/>
  <c r="U87" i="12"/>
  <c r="T87" i="12"/>
  <c r="S87" i="12"/>
  <c r="Q87" i="12"/>
  <c r="AA81" i="12"/>
  <c r="S81" i="12"/>
  <c r="J81" i="12"/>
  <c r="Z81" i="12"/>
  <c r="Y81" i="12"/>
  <c r="X81" i="12"/>
  <c r="W81" i="12"/>
  <c r="V81" i="12"/>
  <c r="U81" i="12"/>
  <c r="O81" i="12"/>
  <c r="N81" i="12"/>
  <c r="M81" i="12"/>
  <c r="L81" i="12"/>
  <c r="I81" i="12"/>
  <c r="H81" i="12"/>
  <c r="G81" i="12"/>
  <c r="F81" i="12"/>
  <c r="E81" i="12"/>
  <c r="R78" i="12"/>
  <c r="Q78" i="12"/>
  <c r="J78" i="12"/>
  <c r="W78" i="12"/>
  <c r="P77" i="12"/>
  <c r="AB78" i="12"/>
  <c r="AA78" i="12"/>
  <c r="Z78" i="12"/>
  <c r="Y78" i="12"/>
  <c r="X78" i="12"/>
  <c r="V78" i="12"/>
  <c r="U78" i="12"/>
  <c r="T78" i="12"/>
  <c r="N78" i="12"/>
  <c r="M78" i="12"/>
  <c r="L78" i="12"/>
  <c r="K78" i="12"/>
  <c r="I78" i="12"/>
  <c r="F78" i="12"/>
  <c r="E78" i="12"/>
  <c r="AA75" i="12"/>
  <c r="Q75" i="12"/>
  <c r="G75" i="12"/>
  <c r="X75" i="12"/>
  <c r="L75" i="12"/>
  <c r="I75" i="12"/>
  <c r="H75" i="12"/>
  <c r="AB75" i="12"/>
  <c r="Z75" i="12"/>
  <c r="Y75" i="12"/>
  <c r="W75" i="12"/>
  <c r="V75" i="12"/>
  <c r="U75" i="12"/>
  <c r="T75" i="12"/>
  <c r="S75" i="12"/>
  <c r="R75" i="12"/>
  <c r="O75" i="12"/>
  <c r="N75" i="12"/>
  <c r="M75" i="12"/>
  <c r="F75" i="12"/>
  <c r="E75" i="12"/>
  <c r="AB72" i="12"/>
  <c r="X72" i="12"/>
  <c r="T72" i="12"/>
  <c r="Q72" i="12"/>
  <c r="H72" i="12"/>
  <c r="W65" i="12"/>
  <c r="G72" i="12"/>
  <c r="AA72" i="12"/>
  <c r="Z72" i="12"/>
  <c r="Y72" i="12"/>
  <c r="X64" i="12"/>
  <c r="V72" i="12"/>
  <c r="U72" i="12"/>
  <c r="S72" i="12"/>
  <c r="N72" i="12"/>
  <c r="M72" i="12"/>
  <c r="L72" i="12"/>
  <c r="K72" i="12"/>
  <c r="J72" i="12"/>
  <c r="I72" i="12"/>
  <c r="H64" i="12"/>
  <c r="F72" i="12"/>
  <c r="E72" i="12"/>
  <c r="X69" i="12"/>
  <c r="U69" i="12"/>
  <c r="S69" i="12"/>
  <c r="N69" i="12"/>
  <c r="E69" i="12"/>
  <c r="Z65" i="12"/>
  <c r="Y65" i="12"/>
  <c r="U65" i="12"/>
  <c r="L65" i="12"/>
  <c r="I65" i="12"/>
  <c r="AB69" i="12"/>
  <c r="V69" i="12"/>
  <c r="U64" i="12"/>
  <c r="T69" i="12"/>
  <c r="N64" i="12"/>
  <c r="M69" i="12"/>
  <c r="L64" i="12"/>
  <c r="K69" i="12"/>
  <c r="H69" i="12"/>
  <c r="D69" i="12"/>
  <c r="V65" i="12"/>
  <c r="S65" i="12"/>
  <c r="N65" i="12"/>
  <c r="M65" i="12"/>
  <c r="F65" i="12"/>
  <c r="E65" i="12"/>
  <c r="D65" i="12"/>
  <c r="V64" i="12"/>
  <c r="Q64" i="12"/>
  <c r="M64" i="12"/>
  <c r="E64" i="12"/>
  <c r="D64" i="12"/>
  <c r="N63" i="12"/>
  <c r="M63" i="12"/>
  <c r="G63" i="12"/>
  <c r="E63" i="12"/>
  <c r="L63" i="12"/>
  <c r="O63" i="12"/>
  <c r="K63" i="12"/>
  <c r="J63" i="12"/>
  <c r="H63" i="12"/>
  <c r="F63" i="12"/>
  <c r="D63" i="12"/>
  <c r="J60" i="12"/>
  <c r="I60" i="12"/>
  <c r="F60" i="12"/>
  <c r="O60" i="12"/>
  <c r="N60" i="12"/>
  <c r="M60" i="12"/>
  <c r="L60" i="12"/>
  <c r="K60" i="12"/>
  <c r="H60" i="12"/>
  <c r="G60" i="12"/>
  <c r="E60" i="12"/>
  <c r="AB33" i="12"/>
  <c r="AA33" i="12"/>
  <c r="W33" i="12"/>
  <c r="T33" i="12"/>
  <c r="O33" i="12"/>
  <c r="L33" i="12"/>
  <c r="K33" i="12"/>
  <c r="J33" i="12"/>
  <c r="P32" i="12"/>
  <c r="Z33" i="12"/>
  <c r="V33" i="12"/>
  <c r="U33" i="12"/>
  <c r="S33" i="12"/>
  <c r="R33" i="12"/>
  <c r="N33" i="12"/>
  <c r="M33" i="12"/>
  <c r="I33" i="12"/>
  <c r="H33" i="12"/>
  <c r="G33" i="12"/>
  <c r="E33" i="12"/>
  <c r="D33" i="12"/>
  <c r="F15" i="12"/>
  <c r="E15" i="12"/>
  <c r="D15" i="12"/>
  <c r="O15" i="12"/>
  <c r="N15" i="12"/>
  <c r="M15" i="12"/>
  <c r="L15" i="12"/>
  <c r="K15" i="12"/>
  <c r="J15" i="12"/>
  <c r="I15" i="12"/>
  <c r="H15" i="12"/>
  <c r="G15" i="12"/>
  <c r="F12" i="12"/>
  <c r="E12" i="12"/>
  <c r="D12" i="12"/>
  <c r="O12" i="12"/>
  <c r="N12" i="12"/>
  <c r="M12" i="12"/>
  <c r="L12" i="12"/>
  <c r="K12" i="12"/>
  <c r="J12" i="12"/>
  <c r="I12" i="12"/>
  <c r="H12" i="12"/>
  <c r="G12" i="12"/>
  <c r="F9" i="12"/>
  <c r="E9" i="12"/>
  <c r="D9" i="12"/>
  <c r="O9" i="12"/>
  <c r="N9" i="12"/>
  <c r="M9" i="12"/>
  <c r="L9" i="12"/>
  <c r="K9" i="12"/>
  <c r="J9" i="12"/>
  <c r="I9" i="12"/>
  <c r="H9" i="12"/>
  <c r="G9" i="12"/>
  <c r="O5" i="12"/>
  <c r="N5" i="12"/>
  <c r="M5" i="12"/>
  <c r="L5" i="12"/>
  <c r="K5" i="12"/>
  <c r="J5" i="12"/>
  <c r="I5" i="12"/>
  <c r="H5" i="12"/>
  <c r="G5" i="12"/>
  <c r="F5" i="12"/>
  <c r="E5" i="12"/>
  <c r="D5" i="12"/>
  <c r="O4" i="12"/>
  <c r="N4" i="12"/>
  <c r="M4" i="12"/>
  <c r="L4" i="12"/>
  <c r="K4" i="12"/>
  <c r="J4" i="12"/>
  <c r="I4" i="12"/>
  <c r="H4" i="12"/>
  <c r="G4" i="12"/>
  <c r="F4" i="12"/>
  <c r="E4" i="12"/>
  <c r="AC121" i="11"/>
  <c r="P121" i="11"/>
  <c r="AC120" i="11"/>
  <c r="P120" i="11"/>
  <c r="AB111" i="11"/>
  <c r="U111" i="11"/>
  <c r="O111" i="11"/>
  <c r="L111" i="11"/>
  <c r="K111" i="11"/>
  <c r="D111" i="11"/>
  <c r="AA111" i="11"/>
  <c r="X111" i="11"/>
  <c r="V111" i="11"/>
  <c r="U104" i="11"/>
  <c r="S111" i="11"/>
  <c r="N104" i="11"/>
  <c r="M104" i="11"/>
  <c r="E104" i="11"/>
  <c r="Z111" i="11"/>
  <c r="W111" i="11"/>
  <c r="U103" i="11"/>
  <c r="T111" i="11"/>
  <c r="R111" i="11"/>
  <c r="Q111" i="11"/>
  <c r="J111" i="11"/>
  <c r="G111" i="11"/>
  <c r="X108" i="11"/>
  <c r="S108" i="11"/>
  <c r="Q108" i="11"/>
  <c r="H108" i="11"/>
  <c r="D108" i="11"/>
  <c r="AB104" i="11"/>
  <c r="Y108" i="11"/>
  <c r="X104" i="11"/>
  <c r="L104" i="11"/>
  <c r="I108" i="11"/>
  <c r="P107" i="11"/>
  <c r="AA108" i="11"/>
  <c r="Z108" i="11"/>
  <c r="U108" i="11"/>
  <c r="R108" i="11"/>
  <c r="N108" i="11"/>
  <c r="M108" i="11"/>
  <c r="K108" i="11"/>
  <c r="J108" i="11"/>
  <c r="F108" i="11"/>
  <c r="E108" i="11"/>
  <c r="AA104" i="11"/>
  <c r="Z104" i="11"/>
  <c r="Y104" i="11"/>
  <c r="W104" i="11"/>
  <c r="V104" i="11"/>
  <c r="T104" i="11"/>
  <c r="R104" i="11"/>
  <c r="Q104" i="11"/>
  <c r="O104" i="11"/>
  <c r="K104" i="11"/>
  <c r="J104" i="11"/>
  <c r="I104" i="11"/>
  <c r="H104" i="11"/>
  <c r="G104" i="11"/>
  <c r="D104" i="11"/>
  <c r="AA103" i="11"/>
  <c r="Z103" i="11"/>
  <c r="X103" i="11"/>
  <c r="S103" i="11"/>
  <c r="R103" i="11"/>
  <c r="Q103" i="11"/>
  <c r="N103" i="11"/>
  <c r="K103" i="11"/>
  <c r="J103" i="11"/>
  <c r="H103" i="11"/>
  <c r="F103" i="11"/>
  <c r="Y102" i="11"/>
  <c r="G102" i="11"/>
  <c r="AB102" i="11"/>
  <c r="AA102" i="11"/>
  <c r="D102" i="11"/>
  <c r="Z102" i="11"/>
  <c r="R102" i="11"/>
  <c r="Q102" i="11"/>
  <c r="H102" i="11"/>
  <c r="AC97" i="11"/>
  <c r="Z96" i="11"/>
  <c r="X96" i="11"/>
  <c r="V96" i="11"/>
  <c r="U96" i="11"/>
  <c r="S96" i="11"/>
  <c r="N96" i="11"/>
  <c r="M96" i="11"/>
  <c r="K96" i="11"/>
  <c r="H96" i="11"/>
  <c r="AB91" i="11"/>
  <c r="W96" i="11"/>
  <c r="R96" i="11"/>
  <c r="O96" i="11"/>
  <c r="G96" i="11"/>
  <c r="F96" i="11"/>
  <c r="E96" i="11"/>
  <c r="AA91" i="11"/>
  <c r="Z91" i="11"/>
  <c r="H91" i="11"/>
  <c r="F91" i="11"/>
  <c r="U90" i="11"/>
  <c r="Q90" i="11"/>
  <c r="M90" i="11"/>
  <c r="J90" i="11"/>
  <c r="H90" i="11"/>
  <c r="D90" i="11"/>
  <c r="V90" i="11"/>
  <c r="S90" i="11"/>
  <c r="AC89" i="11"/>
  <c r="AB90" i="11"/>
  <c r="Z90" i="11"/>
  <c r="X90" i="11"/>
  <c r="W90" i="11"/>
  <c r="T90" i="11"/>
  <c r="R90" i="11"/>
  <c r="O90" i="11"/>
  <c r="N90" i="11"/>
  <c r="L90" i="11"/>
  <c r="K90" i="11"/>
  <c r="I90" i="11"/>
  <c r="G90" i="11"/>
  <c r="F90" i="11"/>
  <c r="E90" i="11"/>
  <c r="AB87" i="11"/>
  <c r="Z87" i="11"/>
  <c r="W87" i="11"/>
  <c r="V87" i="11"/>
  <c r="R87" i="11"/>
  <c r="O87" i="11"/>
  <c r="L87" i="11"/>
  <c r="G87" i="11"/>
  <c r="F87" i="11"/>
  <c r="D87" i="11"/>
  <c r="AA87" i="11"/>
  <c r="S87" i="11"/>
  <c r="AB73" i="11"/>
  <c r="Y87" i="11"/>
  <c r="X87" i="11"/>
  <c r="U87" i="11"/>
  <c r="T87" i="11"/>
  <c r="N87" i="11"/>
  <c r="M87" i="11"/>
  <c r="K87" i="11"/>
  <c r="I87" i="11"/>
  <c r="H87" i="11"/>
  <c r="E87" i="11"/>
  <c r="Y84" i="11"/>
  <c r="V84" i="11"/>
  <c r="O84" i="11"/>
  <c r="K84" i="11"/>
  <c r="Z84" i="11"/>
  <c r="V74" i="11"/>
  <c r="R84" i="11"/>
  <c r="N84" i="11"/>
  <c r="I84" i="11"/>
  <c r="AB84" i="11"/>
  <c r="X84" i="11"/>
  <c r="W84" i="11"/>
  <c r="U84" i="11"/>
  <c r="T84" i="11"/>
  <c r="S84" i="11"/>
  <c r="M84" i="11"/>
  <c r="H84" i="11"/>
  <c r="G84" i="11"/>
  <c r="F84" i="11"/>
  <c r="E84" i="11"/>
  <c r="AB81" i="11"/>
  <c r="W81" i="11"/>
  <c r="T81" i="11"/>
  <c r="K81" i="11"/>
  <c r="AA81" i="11"/>
  <c r="X81" i="11"/>
  <c r="W73" i="11"/>
  <c r="U81" i="11"/>
  <c r="S81" i="11"/>
  <c r="R81" i="11"/>
  <c r="O81" i="11"/>
  <c r="M81" i="11"/>
  <c r="J81" i="11"/>
  <c r="H81" i="11"/>
  <c r="G81" i="11"/>
  <c r="F81" i="11"/>
  <c r="E81" i="11"/>
  <c r="AA78" i="11"/>
  <c r="F78" i="11"/>
  <c r="AB74" i="11"/>
  <c r="AA74" i="11"/>
  <c r="W74" i="11"/>
  <c r="Z73" i="11"/>
  <c r="Y78" i="11"/>
  <c r="X78" i="11"/>
  <c r="V78" i="11"/>
  <c r="U78" i="11"/>
  <c r="M78" i="11"/>
  <c r="H78" i="11"/>
  <c r="E78" i="11"/>
  <c r="X74" i="11"/>
  <c r="U74" i="11"/>
  <c r="Y73" i="11"/>
  <c r="X73" i="11"/>
  <c r="U73" i="11"/>
  <c r="T73" i="11"/>
  <c r="S73" i="11"/>
  <c r="AB72" i="11"/>
  <c r="Z72" i="11"/>
  <c r="R72" i="11"/>
  <c r="I72" i="11"/>
  <c r="W53" i="11"/>
  <c r="N72" i="11"/>
  <c r="J72" i="11"/>
  <c r="Y72" i="11"/>
  <c r="X72" i="11"/>
  <c r="V72" i="11"/>
  <c r="U72" i="11"/>
  <c r="T52" i="11"/>
  <c r="O72" i="11"/>
  <c r="M72" i="11"/>
  <c r="L72" i="11"/>
  <c r="K72" i="11"/>
  <c r="H72" i="11"/>
  <c r="E72" i="11"/>
  <c r="Y69" i="11"/>
  <c r="Q69" i="11"/>
  <c r="G69" i="11"/>
  <c r="AB69" i="11"/>
  <c r="T69" i="11"/>
  <c r="R69" i="11"/>
  <c r="K69" i="11"/>
  <c r="AA69" i="11"/>
  <c r="V69" i="11"/>
  <c r="U69" i="11"/>
  <c r="S69" i="11"/>
  <c r="N69" i="11"/>
  <c r="M69" i="11"/>
  <c r="L69" i="11"/>
  <c r="J69" i="11"/>
  <c r="H69" i="11"/>
  <c r="F69" i="11"/>
  <c r="E69" i="11"/>
  <c r="S66" i="11"/>
  <c r="O66" i="11"/>
  <c r="L66" i="11"/>
  <c r="J66" i="11"/>
  <c r="D66" i="11"/>
  <c r="AA66" i="11"/>
  <c r="Z66" i="11"/>
  <c r="Y66" i="11"/>
  <c r="I66" i="11"/>
  <c r="AB66" i="11"/>
  <c r="X66" i="11"/>
  <c r="W66" i="11"/>
  <c r="U66" i="11"/>
  <c r="T66" i="11"/>
  <c r="N66" i="11"/>
  <c r="M66" i="11"/>
  <c r="K66" i="11"/>
  <c r="H66" i="11"/>
  <c r="G66" i="11"/>
  <c r="F66" i="11"/>
  <c r="E66" i="11"/>
  <c r="AB63" i="11"/>
  <c r="W63" i="11"/>
  <c r="V63" i="11"/>
  <c r="O63" i="11"/>
  <c r="H63" i="11"/>
  <c r="G63" i="11"/>
  <c r="S63" i="11"/>
  <c r="Y60" i="11"/>
  <c r="W60" i="11"/>
  <c r="I60" i="11"/>
  <c r="G60" i="11"/>
  <c r="AA60" i="11"/>
  <c r="S60" i="11"/>
  <c r="K60" i="11"/>
  <c r="H60" i="11"/>
  <c r="AB60" i="11"/>
  <c r="Z60" i="11"/>
  <c r="X60" i="11"/>
  <c r="V60" i="11"/>
  <c r="U60" i="11"/>
  <c r="T60" i="11"/>
  <c r="R60" i="11"/>
  <c r="M60" i="11"/>
  <c r="E60" i="11"/>
  <c r="AA57" i="11"/>
  <c r="X57" i="11"/>
  <c r="T57" i="11"/>
  <c r="R57" i="11"/>
  <c r="N57" i="11"/>
  <c r="H57" i="11"/>
  <c r="F57" i="11"/>
  <c r="AB57" i="11"/>
  <c r="Y53" i="11"/>
  <c r="L57" i="11"/>
  <c r="U57" i="11"/>
  <c r="S57" i="11"/>
  <c r="M57" i="11"/>
  <c r="K57" i="11"/>
  <c r="G57" i="11"/>
  <c r="E57" i="11"/>
  <c r="AB53" i="11"/>
  <c r="X53" i="11"/>
  <c r="U53" i="11"/>
  <c r="M53" i="11"/>
  <c r="H53" i="11"/>
  <c r="G53" i="11"/>
  <c r="E53" i="11"/>
  <c r="Y52" i="11"/>
  <c r="U52" i="11"/>
  <c r="M52" i="11"/>
  <c r="E52" i="11"/>
  <c r="AA42" i="11"/>
  <c r="Y42" i="11"/>
  <c r="T42" i="11"/>
  <c r="Q42" i="11"/>
  <c r="L42" i="11"/>
  <c r="K42" i="11"/>
  <c r="F42" i="11"/>
  <c r="W42" i="11"/>
  <c r="V42" i="11"/>
  <c r="O42" i="11"/>
  <c r="G42" i="11"/>
  <c r="P41" i="11"/>
  <c r="AB42" i="11"/>
  <c r="Z42" i="11"/>
  <c r="X42" i="11"/>
  <c r="U42" i="11"/>
  <c r="S42" i="11"/>
  <c r="R42" i="11"/>
  <c r="M42" i="11"/>
  <c r="J42" i="11"/>
  <c r="I42" i="11"/>
  <c r="H42" i="11"/>
  <c r="E42" i="11"/>
  <c r="D42" i="11"/>
  <c r="AB39" i="11"/>
  <c r="W39" i="11"/>
  <c r="K39" i="11"/>
  <c r="D39" i="11"/>
  <c r="Y39" i="11"/>
  <c r="I39" i="11"/>
  <c r="P38" i="11"/>
  <c r="AA39" i="11"/>
  <c r="Z39" i="11"/>
  <c r="X39" i="11"/>
  <c r="V39" i="11"/>
  <c r="U39" i="11"/>
  <c r="T39" i="11"/>
  <c r="S39" i="11"/>
  <c r="R39" i="11"/>
  <c r="O39" i="11"/>
  <c r="M39" i="11"/>
  <c r="L39" i="11"/>
  <c r="J39" i="11"/>
  <c r="H39" i="11"/>
  <c r="G39" i="11"/>
  <c r="E39" i="11"/>
  <c r="W36" i="11"/>
  <c r="Q36" i="11"/>
  <c r="K36" i="11"/>
  <c r="F36" i="11"/>
  <c r="AA36" i="11"/>
  <c r="G36" i="11"/>
  <c r="P35" i="11"/>
  <c r="AB36" i="11"/>
  <c r="Z36" i="11"/>
  <c r="Y36" i="11"/>
  <c r="X36" i="11"/>
  <c r="U36" i="11"/>
  <c r="T36" i="11"/>
  <c r="R36" i="11"/>
  <c r="O36" i="11"/>
  <c r="M36" i="11"/>
  <c r="L36" i="11"/>
  <c r="J36" i="11"/>
  <c r="I36" i="11"/>
  <c r="H36" i="11"/>
  <c r="E36" i="11"/>
  <c r="D36" i="11"/>
  <c r="T33" i="11"/>
  <c r="S33" i="11"/>
  <c r="O33" i="11"/>
  <c r="H33" i="11"/>
  <c r="G33" i="11"/>
  <c r="Y33" i="11"/>
  <c r="AC32" i="11"/>
  <c r="I33" i="11"/>
  <c r="P32" i="11"/>
  <c r="AB33" i="11"/>
  <c r="Z33" i="11"/>
  <c r="X33" i="11"/>
  <c r="W33" i="11"/>
  <c r="V33" i="11"/>
  <c r="U33" i="11"/>
  <c r="R33" i="11"/>
  <c r="N33" i="11"/>
  <c r="M33" i="11"/>
  <c r="J33" i="11"/>
  <c r="F33" i="11"/>
  <c r="E33" i="11"/>
  <c r="Z30" i="11"/>
  <c r="V30" i="11"/>
  <c r="R30" i="11"/>
  <c r="Q30" i="11"/>
  <c r="N30" i="11"/>
  <c r="M30" i="11"/>
  <c r="I30" i="11"/>
  <c r="H30" i="11"/>
  <c r="AB30" i="11"/>
  <c r="Y30" i="11"/>
  <c r="X30" i="11"/>
  <c r="AA30" i="11"/>
  <c r="U30" i="11"/>
  <c r="T30" i="11"/>
  <c r="S30" i="11"/>
  <c r="O30" i="11"/>
  <c r="L30" i="11"/>
  <c r="K30" i="11"/>
  <c r="G30" i="11"/>
  <c r="R27" i="11"/>
  <c r="O27" i="11"/>
  <c r="N27" i="11"/>
  <c r="J27" i="11"/>
  <c r="I27" i="11"/>
  <c r="F27" i="11"/>
  <c r="Z27" i="11"/>
  <c r="E27" i="11"/>
  <c r="AB27" i="11"/>
  <c r="AA27" i="11"/>
  <c r="W27" i="11"/>
  <c r="V27" i="11"/>
  <c r="S27" i="11"/>
  <c r="Q27" i="11"/>
  <c r="M27" i="11"/>
  <c r="K27" i="11"/>
  <c r="H27" i="11"/>
  <c r="AB21" i="11"/>
  <c r="Y21" i="11"/>
  <c r="V21" i="11"/>
  <c r="T21" i="11"/>
  <c r="P20" i="11"/>
  <c r="AA21" i="11"/>
  <c r="Z21" i="11"/>
  <c r="X21" i="11"/>
  <c r="U21" i="11"/>
  <c r="S21" i="11"/>
  <c r="Q21" i="11"/>
  <c r="R15" i="11"/>
  <c r="M15" i="11"/>
  <c r="V15" i="11"/>
  <c r="N15" i="11"/>
  <c r="J15" i="11"/>
  <c r="F15" i="11"/>
  <c r="P14" i="11"/>
  <c r="AB15" i="11"/>
  <c r="AA15" i="11"/>
  <c r="Z15" i="11"/>
  <c r="Y15" i="11"/>
  <c r="X15" i="11"/>
  <c r="W15" i="11"/>
  <c r="U15" i="11"/>
  <c r="T15" i="11"/>
  <c r="S15" i="11"/>
  <c r="Q15" i="11"/>
  <c r="O15" i="11"/>
  <c r="L15" i="11"/>
  <c r="K15" i="11"/>
  <c r="H15" i="11"/>
  <c r="G15" i="11"/>
  <c r="D15" i="11"/>
  <c r="R12" i="11"/>
  <c r="M12" i="11"/>
  <c r="V12" i="11"/>
  <c r="N12" i="11"/>
  <c r="J12" i="11"/>
  <c r="F12" i="11"/>
  <c r="P11" i="11"/>
  <c r="AB12" i="11"/>
  <c r="AA12" i="11"/>
  <c r="Z12" i="11"/>
  <c r="Y12" i="11"/>
  <c r="X12" i="11"/>
  <c r="W12" i="11"/>
  <c r="AC10" i="11"/>
  <c r="T12" i="11"/>
  <c r="S12" i="11"/>
  <c r="Q12" i="11"/>
  <c r="O12" i="11"/>
  <c r="L12" i="11"/>
  <c r="K12" i="11"/>
  <c r="H12" i="11"/>
  <c r="G12" i="11"/>
  <c r="D12" i="11"/>
  <c r="R9" i="11"/>
  <c r="M9" i="11"/>
  <c r="V9" i="11"/>
  <c r="N9" i="11"/>
  <c r="J9" i="11"/>
  <c r="F9" i="11"/>
  <c r="P8" i="11"/>
  <c r="AB9" i="11"/>
  <c r="AA9" i="11"/>
  <c r="Z9" i="11"/>
  <c r="Y9" i="11"/>
  <c r="X9" i="11"/>
  <c r="W9" i="11"/>
  <c r="U9" i="11"/>
  <c r="T9" i="11"/>
  <c r="S9" i="11"/>
  <c r="Q9" i="11"/>
  <c r="O9" i="11"/>
  <c r="L9" i="11"/>
  <c r="K9" i="11"/>
  <c r="H9" i="11"/>
  <c r="G9" i="11"/>
  <c r="D9" i="11"/>
  <c r="AB5" i="11"/>
  <c r="AA5" i="11"/>
  <c r="Z5" i="11"/>
  <c r="Y5" i="11"/>
  <c r="X5" i="11"/>
  <c r="W5" i="11"/>
  <c r="V5" i="11"/>
  <c r="U5" i="11"/>
  <c r="T5" i="11"/>
  <c r="S5" i="11"/>
  <c r="R5" i="11"/>
  <c r="Q5" i="11"/>
  <c r="O5" i="11"/>
  <c r="N5" i="11"/>
  <c r="M5" i="11"/>
  <c r="L5" i="11"/>
  <c r="K5" i="11"/>
  <c r="J5" i="11"/>
  <c r="I5" i="11"/>
  <c r="H5" i="11"/>
  <c r="G5" i="11"/>
  <c r="F5" i="11"/>
  <c r="E5" i="11"/>
  <c r="D5" i="11"/>
  <c r="AB4" i="11"/>
  <c r="AA4" i="11"/>
  <c r="Z4" i="11"/>
  <c r="Y4" i="11"/>
  <c r="X4" i="11"/>
  <c r="W4" i="11"/>
  <c r="V4" i="11"/>
  <c r="U4" i="11"/>
  <c r="T4" i="11"/>
  <c r="S4" i="11"/>
  <c r="R4" i="11"/>
  <c r="Q4" i="11"/>
  <c r="O4" i="11"/>
  <c r="N4" i="11"/>
  <c r="M4" i="11"/>
  <c r="L4" i="11"/>
  <c r="K4" i="11"/>
  <c r="J4" i="11"/>
  <c r="I4" i="11"/>
  <c r="H4" i="11"/>
  <c r="G4" i="11"/>
  <c r="F4" i="11"/>
  <c r="E4" i="11"/>
  <c r="D4" i="11"/>
  <c r="Z38" i="10"/>
  <c r="Y38" i="10"/>
  <c r="X38" i="10"/>
  <c r="W38" i="10"/>
  <c r="V38" i="10"/>
  <c r="U38" i="10"/>
  <c r="T38" i="10"/>
  <c r="S38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C38" i="10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C28" i="10"/>
  <c r="Z21" i="10"/>
  <c r="Z20" i="10" s="1"/>
  <c r="Y21" i="10"/>
  <c r="Y20" i="10" s="1"/>
  <c r="X21" i="10"/>
  <c r="W21" i="10"/>
  <c r="V21" i="10"/>
  <c r="U21" i="10"/>
  <c r="T21" i="10"/>
  <c r="S21" i="10"/>
  <c r="R21" i="10"/>
  <c r="Q21" i="10"/>
  <c r="P21" i="10"/>
  <c r="O21" i="10"/>
  <c r="N21" i="10"/>
  <c r="N20" i="10" s="1"/>
  <c r="M21" i="10"/>
  <c r="L21" i="10"/>
  <c r="K21" i="10"/>
  <c r="J21" i="10"/>
  <c r="I21" i="10"/>
  <c r="H21" i="10"/>
  <c r="G21" i="10"/>
  <c r="F21" i="10"/>
  <c r="E21" i="10"/>
  <c r="D21" i="10"/>
  <c r="C21" i="10"/>
  <c r="C20" i="10" s="1"/>
  <c r="Z11" i="10"/>
  <c r="Y11" i="10"/>
  <c r="X11" i="10"/>
  <c r="W11" i="10"/>
  <c r="V11" i="10"/>
  <c r="U11" i="10"/>
  <c r="T11" i="10"/>
  <c r="S11" i="10"/>
  <c r="R11" i="10"/>
  <c r="Q11" i="10"/>
  <c r="P11" i="10"/>
  <c r="O11" i="10"/>
  <c r="L11" i="10"/>
  <c r="K11" i="10"/>
  <c r="J11" i="10"/>
  <c r="I11" i="10"/>
  <c r="H11" i="10"/>
  <c r="G11" i="10"/>
  <c r="E11" i="10"/>
  <c r="D11" i="10"/>
  <c r="C11" i="10"/>
  <c r="Z5" i="10"/>
  <c r="Y5" i="10"/>
  <c r="X5" i="10"/>
  <c r="W5" i="10"/>
  <c r="V5" i="10"/>
  <c r="U5" i="10"/>
  <c r="T5" i="10"/>
  <c r="S5" i="10"/>
  <c r="R5" i="10"/>
  <c r="Q5" i="10"/>
  <c r="P5" i="10"/>
  <c r="O5" i="10"/>
  <c r="N5" i="10"/>
  <c r="M5" i="10"/>
  <c r="L5" i="10"/>
  <c r="K5" i="10"/>
  <c r="J5" i="10"/>
  <c r="I5" i="10"/>
  <c r="H5" i="10"/>
  <c r="G5" i="10"/>
  <c r="F5" i="10"/>
  <c r="D5" i="10"/>
  <c r="C5" i="10"/>
  <c r="C111" i="9"/>
  <c r="B95" i="9"/>
  <c r="J111" i="9" s="1"/>
  <c r="B83" i="9"/>
  <c r="I111" i="9" s="1"/>
  <c r="B71" i="9"/>
  <c r="H111" i="9" s="1"/>
  <c r="B59" i="9"/>
  <c r="G111" i="9" s="1"/>
  <c r="D47" i="9"/>
  <c r="D48" i="9" s="1"/>
  <c r="D49" i="9" s="1"/>
  <c r="B47" i="9"/>
  <c r="F111" i="9" s="1"/>
  <c r="D35" i="9"/>
  <c r="D36" i="9" s="1"/>
  <c r="D37" i="9" s="1"/>
  <c r="D38" i="9" s="1"/>
  <c r="B35" i="9"/>
  <c r="E111" i="9" s="1"/>
  <c r="D34" i="9"/>
  <c r="E34" i="9" s="1"/>
  <c r="D33" i="9"/>
  <c r="E33" i="9" s="1"/>
  <c r="D32" i="9"/>
  <c r="E32" i="9" s="1"/>
  <c r="D31" i="9"/>
  <c r="D30" i="9"/>
  <c r="D29" i="9"/>
  <c r="D28" i="9"/>
  <c r="E28" i="9" s="1"/>
  <c r="D27" i="9"/>
  <c r="D26" i="9"/>
  <c r="E26" i="9" s="1"/>
  <c r="D25" i="9"/>
  <c r="E25" i="9" s="1"/>
  <c r="D24" i="9"/>
  <c r="E24" i="9" s="1"/>
  <c r="D23" i="9"/>
  <c r="B23" i="9"/>
  <c r="D111" i="9" s="1"/>
  <c r="D22" i="9"/>
  <c r="D21" i="9"/>
  <c r="E21" i="9" s="1"/>
  <c r="D20" i="9"/>
  <c r="E20" i="9" s="1"/>
  <c r="D19" i="9"/>
  <c r="D18" i="9"/>
  <c r="D17" i="9"/>
  <c r="D16" i="9"/>
  <c r="D15" i="9"/>
  <c r="D14" i="9"/>
  <c r="E14" i="9" s="1"/>
  <c r="D13" i="9"/>
  <c r="E13" i="9" s="1"/>
  <c r="D12" i="9"/>
  <c r="E12" i="9" s="1"/>
  <c r="D11" i="9"/>
  <c r="E11" i="9" s="1"/>
  <c r="G11" i="9" s="1"/>
  <c r="D47" i="8"/>
  <c r="D46" i="8"/>
  <c r="C46" i="8"/>
  <c r="E33" i="8"/>
  <c r="N65" i="7"/>
  <c r="P65" i="7" s="1"/>
  <c r="N64" i="7"/>
  <c r="P64" i="7" s="1"/>
  <c r="K2" i="7"/>
  <c r="T2" i="7" s="1"/>
  <c r="D71" i="6"/>
  <c r="D72" i="6" s="1"/>
  <c r="D73" i="6" s="1"/>
  <c r="D74" i="6" s="1"/>
  <c r="D75" i="6" s="1"/>
  <c r="D76" i="6" s="1"/>
  <c r="D77" i="6" s="1"/>
  <c r="D7" i="6"/>
  <c r="D8" i="6" s="1"/>
  <c r="D9" i="6" s="1"/>
  <c r="D10" i="6" s="1"/>
  <c r="D11" i="6" s="1"/>
  <c r="D12" i="6" s="1"/>
  <c r="D13" i="6" s="1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H78" i="6"/>
  <c r="G68" i="6"/>
  <c r="I43" i="6"/>
  <c r="I8" i="6"/>
  <c r="I7" i="6"/>
  <c r="T104" i="2"/>
  <c r="V104" i="2" s="1"/>
  <c r="T103" i="2"/>
  <c r="V103" i="2" s="1"/>
  <c r="G95" i="2"/>
  <c r="G94" i="2"/>
  <c r="G90" i="2"/>
  <c r="V89" i="2"/>
  <c r="N89" i="2"/>
  <c r="P54" i="7" s="1"/>
  <c r="F89" i="2"/>
  <c r="V40" i="2"/>
  <c r="N40" i="2"/>
  <c r="F40" i="2"/>
  <c r="V20" i="10" l="1"/>
  <c r="J20" i="10"/>
  <c r="X20" i="10"/>
  <c r="U96" i="12"/>
  <c r="K20" i="10"/>
  <c r="U20" i="10"/>
  <c r="I20" i="10"/>
  <c r="P20" i="10"/>
  <c r="C31" i="8"/>
  <c r="C70" i="11"/>
  <c r="X46" i="11"/>
  <c r="W48" i="11"/>
  <c r="C30" i="8"/>
  <c r="C67" i="11"/>
  <c r="Q20" i="10"/>
  <c r="R20" i="10"/>
  <c r="H20" i="10"/>
  <c r="E20" i="10"/>
  <c r="S20" i="10"/>
  <c r="F20" i="10"/>
  <c r="AD120" i="11"/>
  <c r="AD121" i="11"/>
  <c r="T96" i="12"/>
  <c r="L96" i="12"/>
  <c r="M20" i="10"/>
  <c r="Z96" i="12"/>
  <c r="R96" i="12"/>
  <c r="D13" i="2"/>
  <c r="F13" i="2" s="1"/>
  <c r="G13" i="2" s="1"/>
  <c r="D66" i="2"/>
  <c r="L66" i="2"/>
  <c r="D65" i="2"/>
  <c r="L65" i="2"/>
  <c r="L50" i="2"/>
  <c r="D51" i="2"/>
  <c r="L51" i="2"/>
  <c r="D50" i="2"/>
  <c r="D9" i="8"/>
  <c r="E9" i="8" s="1"/>
  <c r="D10" i="8"/>
  <c r="O12" i="7"/>
  <c r="E11" i="7"/>
  <c r="N11" i="7"/>
  <c r="E34" i="7"/>
  <c r="J15" i="6"/>
  <c r="K15" i="6" s="1"/>
  <c r="L88" i="2"/>
  <c r="L46" i="2"/>
  <c r="O46" i="2" s="1"/>
  <c r="L62" i="2"/>
  <c r="N62" i="2" s="1"/>
  <c r="J16" i="6"/>
  <c r="K16" i="6" s="1"/>
  <c r="L13" i="2"/>
  <c r="L47" i="2"/>
  <c r="O47" i="2" s="1"/>
  <c r="C31" i="12"/>
  <c r="C36" i="11"/>
  <c r="C33" i="12" s="1"/>
  <c r="D31" i="8"/>
  <c r="D30" i="8"/>
  <c r="L64" i="2"/>
  <c r="N64" i="2" s="1"/>
  <c r="J73" i="6"/>
  <c r="K73" i="6" s="1"/>
  <c r="J10" i="6"/>
  <c r="J12" i="6"/>
  <c r="J9" i="6"/>
  <c r="J11" i="6"/>
  <c r="J71" i="6"/>
  <c r="K71" i="6" s="1"/>
  <c r="L24" i="2"/>
  <c r="N24" i="2" s="1"/>
  <c r="G17" i="2"/>
  <c r="O17" i="2" s="1"/>
  <c r="W17" i="2" s="1"/>
  <c r="G33" i="2"/>
  <c r="O33" i="2" s="1"/>
  <c r="W33" i="2" s="1"/>
  <c r="N8" i="7"/>
  <c r="E22" i="7"/>
  <c r="G22" i="7" s="1"/>
  <c r="E8" i="7"/>
  <c r="C7" i="11" s="1"/>
  <c r="C4" i="11" s="1"/>
  <c r="N10" i="7"/>
  <c r="P10" i="7" s="1"/>
  <c r="N9" i="7"/>
  <c r="N22" i="7"/>
  <c r="P22" i="7" s="1"/>
  <c r="D17" i="12"/>
  <c r="Y92" i="12"/>
  <c r="U91" i="12"/>
  <c r="T62" i="12"/>
  <c r="AB62" i="12"/>
  <c r="X61" i="12"/>
  <c r="T59" i="12"/>
  <c r="AB59" i="12"/>
  <c r="AA58" i="12"/>
  <c r="V56" i="12"/>
  <c r="S55" i="12"/>
  <c r="AA55" i="12"/>
  <c r="X52" i="12"/>
  <c r="U53" i="12"/>
  <c r="Q53" i="12"/>
  <c r="X50" i="12"/>
  <c r="U49" i="12"/>
  <c r="Q49" i="12"/>
  <c r="Y47" i="12"/>
  <c r="V46" i="12"/>
  <c r="R38" i="12"/>
  <c r="Z38" i="12"/>
  <c r="Y37" i="12"/>
  <c r="U35" i="12"/>
  <c r="Q35" i="12"/>
  <c r="AB34" i="12"/>
  <c r="X29" i="12"/>
  <c r="T28" i="12"/>
  <c r="AB28" i="12"/>
  <c r="Y26" i="12"/>
  <c r="U25" i="12"/>
  <c r="R23" i="12"/>
  <c r="Z23" i="12"/>
  <c r="V22" i="12"/>
  <c r="Q25" i="12"/>
  <c r="X17" i="12"/>
  <c r="T16" i="12"/>
  <c r="AB16" i="12"/>
  <c r="X14" i="12"/>
  <c r="T13" i="12"/>
  <c r="R11" i="12"/>
  <c r="Z11" i="12"/>
  <c r="W10" i="12"/>
  <c r="R8" i="12"/>
  <c r="Z8" i="12"/>
  <c r="V7" i="12"/>
  <c r="E92" i="12"/>
  <c r="M92" i="12"/>
  <c r="K91" i="12"/>
  <c r="J88" i="12"/>
  <c r="F86" i="12"/>
  <c r="N86" i="12"/>
  <c r="J85" i="12"/>
  <c r="F56" i="12"/>
  <c r="N56" i="12"/>
  <c r="J55" i="12"/>
  <c r="H53" i="12"/>
  <c r="D53" i="12"/>
  <c r="L52" i="12"/>
  <c r="H50" i="12"/>
  <c r="D50" i="12"/>
  <c r="L49" i="12"/>
  <c r="H47" i="12"/>
  <c r="E46" i="12"/>
  <c r="M46" i="12"/>
  <c r="H38" i="12"/>
  <c r="E37" i="12"/>
  <c r="M37" i="12"/>
  <c r="H35" i="12"/>
  <c r="E34" i="12"/>
  <c r="M34" i="12"/>
  <c r="H29" i="12"/>
  <c r="E28" i="12"/>
  <c r="M28" i="12"/>
  <c r="H26" i="12"/>
  <c r="D26" i="12"/>
  <c r="L25" i="12"/>
  <c r="H23" i="12"/>
  <c r="E22" i="12"/>
  <c r="M22" i="12"/>
  <c r="R92" i="12"/>
  <c r="Z92" i="12"/>
  <c r="Q91" i="12"/>
  <c r="U62" i="12"/>
  <c r="Q62" i="12"/>
  <c r="Y61" i="12"/>
  <c r="U59" i="12"/>
  <c r="R58" i="12"/>
  <c r="AB58" i="12"/>
  <c r="W56" i="12"/>
  <c r="T55" i="12"/>
  <c r="AB55" i="12"/>
  <c r="Y52" i="12"/>
  <c r="V53" i="12"/>
  <c r="Q52" i="12"/>
  <c r="Y50" i="12"/>
  <c r="V49" i="12"/>
  <c r="R47" i="12"/>
  <c r="Z47" i="12"/>
  <c r="W46" i="12"/>
  <c r="S38" i="12"/>
  <c r="AA38" i="12"/>
  <c r="Z37" i="12"/>
  <c r="V35" i="12"/>
  <c r="R34" i="12"/>
  <c r="Q34" i="12"/>
  <c r="Y29" i="12"/>
  <c r="U28" i="12"/>
  <c r="R26" i="12"/>
  <c r="Z26" i="12"/>
  <c r="V25" i="12"/>
  <c r="S23" i="12"/>
  <c r="AA23" i="12"/>
  <c r="W22" i="12"/>
  <c r="Q22" i="12"/>
  <c r="Y17" i="12"/>
  <c r="U16" i="12"/>
  <c r="Q16" i="12"/>
  <c r="Y14" i="12"/>
  <c r="U13" i="12"/>
  <c r="S11" i="12"/>
  <c r="AA11" i="12"/>
  <c r="X10" i="12"/>
  <c r="S8" i="12"/>
  <c r="AA8" i="12"/>
  <c r="W7" i="12"/>
  <c r="F92" i="12"/>
  <c r="N92" i="12"/>
  <c r="L91" i="12"/>
  <c r="K88" i="12"/>
  <c r="G86" i="12"/>
  <c r="O86" i="12"/>
  <c r="K85" i="12"/>
  <c r="G56" i="12"/>
  <c r="O56" i="12"/>
  <c r="M55" i="12"/>
  <c r="I53" i="12"/>
  <c r="E52" i="12"/>
  <c r="M52" i="12"/>
  <c r="V92" i="12"/>
  <c r="R91" i="12"/>
  <c r="Y62" i="12"/>
  <c r="U61" i="12"/>
  <c r="Q61" i="12"/>
  <c r="Y59" i="12"/>
  <c r="X58" i="12"/>
  <c r="S56" i="12"/>
  <c r="AA56" i="12"/>
  <c r="X55" i="12"/>
  <c r="U52" i="12"/>
  <c r="R53" i="12"/>
  <c r="Z53" i="12"/>
  <c r="U50" i="12"/>
  <c r="Q50" i="12"/>
  <c r="Z49" i="12"/>
  <c r="V47" i="12"/>
  <c r="R46" i="12"/>
  <c r="AA46" i="12"/>
  <c r="W38" i="12"/>
  <c r="S37" i="12"/>
  <c r="R35" i="12"/>
  <c r="Z35" i="12"/>
  <c r="V34" i="12"/>
  <c r="U29" i="12"/>
  <c r="Q29" i="12"/>
  <c r="Y28" i="12"/>
  <c r="V26" i="12"/>
  <c r="R25" i="12"/>
  <c r="Z25" i="12"/>
  <c r="W23" i="12"/>
  <c r="S22" i="12"/>
  <c r="AA22" i="12"/>
  <c r="U17" i="12"/>
  <c r="Q17" i="12"/>
  <c r="Y16" i="12"/>
  <c r="U14" i="12"/>
  <c r="Q14" i="12"/>
  <c r="AA13" i="12"/>
  <c r="W11" i="12"/>
  <c r="T10" i="12"/>
  <c r="AB10" i="12"/>
  <c r="W8" i="12"/>
  <c r="S7" i="12"/>
  <c r="AA7" i="12"/>
  <c r="J92" i="12"/>
  <c r="H91" i="12"/>
  <c r="D92" i="12"/>
  <c r="G88" i="12"/>
  <c r="O88" i="12"/>
  <c r="K86" i="12"/>
  <c r="G85" i="12"/>
  <c r="O85" i="12"/>
  <c r="K56" i="12"/>
  <c r="G55" i="12"/>
  <c r="E53" i="12"/>
  <c r="M53" i="12"/>
  <c r="I52" i="12"/>
  <c r="E50" i="12"/>
  <c r="M50" i="12"/>
  <c r="I49" i="12"/>
  <c r="E47" i="12"/>
  <c r="M47" i="12"/>
  <c r="J46" i="12"/>
  <c r="E38" i="12"/>
  <c r="M38" i="12"/>
  <c r="J37" i="12"/>
  <c r="E35" i="12"/>
  <c r="M35" i="12"/>
  <c r="J34" i="12"/>
  <c r="E29" i="12"/>
  <c r="M29" i="12"/>
  <c r="J28" i="12"/>
  <c r="E26" i="12"/>
  <c r="M26" i="12"/>
  <c r="I25" i="12"/>
  <c r="E23" i="12"/>
  <c r="M23" i="12"/>
  <c r="J22" i="12"/>
  <c r="E17" i="12"/>
  <c r="Q92" i="12"/>
  <c r="Z62" i="12"/>
  <c r="AA61" i="12"/>
  <c r="AA59" i="12"/>
  <c r="R56" i="12"/>
  <c r="U55" i="12"/>
  <c r="V52" i="12"/>
  <c r="X53" i="12"/>
  <c r="W50" i="12"/>
  <c r="Y49" i="12"/>
  <c r="AA47" i="12"/>
  <c r="AB46" i="12"/>
  <c r="Q38" i="12"/>
  <c r="T35" i="12"/>
  <c r="U34" i="12"/>
  <c r="Z29" i="12"/>
  <c r="Z28" i="12"/>
  <c r="AB26" i="12"/>
  <c r="AB25" i="12"/>
  <c r="R22" i="12"/>
  <c r="R17" i="12"/>
  <c r="R16" i="12"/>
  <c r="S14" i="12"/>
  <c r="S13" i="12"/>
  <c r="V11" i="12"/>
  <c r="Y10" i="12"/>
  <c r="X8" i="12"/>
  <c r="Y7" i="12"/>
  <c r="L92" i="12"/>
  <c r="O91" i="12"/>
  <c r="D89" i="12"/>
  <c r="D88" i="12"/>
  <c r="E85" i="12"/>
  <c r="E56" i="12"/>
  <c r="F55" i="12"/>
  <c r="J53" i="12"/>
  <c r="J52" i="12"/>
  <c r="J50" i="12"/>
  <c r="H49" i="12"/>
  <c r="G47" i="12"/>
  <c r="G46" i="12"/>
  <c r="D46" i="12"/>
  <c r="O38" i="12"/>
  <c r="O37" i="12"/>
  <c r="L35" i="12"/>
  <c r="L34" i="12"/>
  <c r="J29" i="12"/>
  <c r="I28" i="12"/>
  <c r="G26" i="12"/>
  <c r="O23" i="12"/>
  <c r="O22" i="12"/>
  <c r="K17" i="12"/>
  <c r="D16" i="12"/>
  <c r="S92" i="12"/>
  <c r="S91" i="12"/>
  <c r="AA62" i="12"/>
  <c r="AB61" i="12"/>
  <c r="S58" i="12"/>
  <c r="T56" i="12"/>
  <c r="V55" i="12"/>
  <c r="W52" i="12"/>
  <c r="Y53" i="12"/>
  <c r="Z50" i="12"/>
  <c r="AA49" i="12"/>
  <c r="AB47" i="12"/>
  <c r="Q46" i="12"/>
  <c r="R37" i="12"/>
  <c r="W35" i="12"/>
  <c r="Z34" i="12"/>
  <c r="AA29" i="12"/>
  <c r="AA28" i="12"/>
  <c r="Q26" i="12"/>
  <c r="T23" i="12"/>
  <c r="T22" i="12"/>
  <c r="S17" i="12"/>
  <c r="S16" i="12"/>
  <c r="T14" i="12"/>
  <c r="V13" i="12"/>
  <c r="X11" i="12"/>
  <c r="Z10" i="12"/>
  <c r="Y8" i="12"/>
  <c r="Z7" i="12"/>
  <c r="O92" i="12"/>
  <c r="D91" i="12"/>
  <c r="E86" i="12"/>
  <c r="F85" i="12"/>
  <c r="H56" i="12"/>
  <c r="H55" i="12"/>
  <c r="K53" i="12"/>
  <c r="K52" i="12"/>
  <c r="K50" i="12"/>
  <c r="J49" i="12"/>
  <c r="I47" i="12"/>
  <c r="H46" i="12"/>
  <c r="F38" i="12"/>
  <c r="F37" i="12"/>
  <c r="D38" i="12"/>
  <c r="N35" i="12"/>
  <c r="N34" i="12"/>
  <c r="K29" i="12"/>
  <c r="K28" i="12"/>
  <c r="I26" i="12"/>
  <c r="G25" i="12"/>
  <c r="F23" i="12"/>
  <c r="F22" i="12"/>
  <c r="D23" i="12"/>
  <c r="L17" i="12"/>
  <c r="B137" i="11"/>
  <c r="U92" i="12"/>
  <c r="R62" i="12"/>
  <c r="S61" i="12"/>
  <c r="S59" i="12"/>
  <c r="W58" i="12"/>
  <c r="X56" i="12"/>
  <c r="Y55" i="12"/>
  <c r="AA52" i="12"/>
  <c r="AB53" i="12"/>
  <c r="AB50" i="12"/>
  <c r="S47" i="12"/>
  <c r="S46" i="12"/>
  <c r="U38" i="12"/>
  <c r="X37" i="12"/>
  <c r="Y35" i="12"/>
  <c r="R29" i="12"/>
  <c r="R28" i="12"/>
  <c r="T26" i="12"/>
  <c r="T25" i="12"/>
  <c r="V23" i="12"/>
  <c r="X22" i="12"/>
  <c r="V17" i="12"/>
  <c r="W16" i="12"/>
  <c r="W14" i="12"/>
  <c r="Z13" i="12"/>
  <c r="AB11" i="12"/>
  <c r="Q11" i="12"/>
  <c r="Q8" i="12"/>
  <c r="Q7" i="12"/>
  <c r="G91" i="12"/>
  <c r="H88" i="12"/>
  <c r="I86" i="12"/>
  <c r="I85" i="12"/>
  <c r="J56" i="12"/>
  <c r="N55" i="12"/>
  <c r="N53" i="12"/>
  <c r="O52" i="12"/>
  <c r="N50" i="12"/>
  <c r="M49" i="12"/>
  <c r="K47" i="12"/>
  <c r="K46" i="12"/>
  <c r="I38" i="12"/>
  <c r="H37" i="12"/>
  <c r="F35" i="12"/>
  <c r="F34" i="12"/>
  <c r="D35" i="12"/>
  <c r="N29" i="12"/>
  <c r="N28" i="12"/>
  <c r="K26" i="12"/>
  <c r="J25" i="12"/>
  <c r="I23" i="12"/>
  <c r="H22" i="12"/>
  <c r="F17" i="12"/>
  <c r="N17" i="12"/>
  <c r="K16" i="12"/>
  <c r="W92" i="12"/>
  <c r="S62" i="12"/>
  <c r="T61" i="12"/>
  <c r="V59" i="12"/>
  <c r="Y58" i="12"/>
  <c r="Y56" i="12"/>
  <c r="Z55" i="12"/>
  <c r="AB52" i="12"/>
  <c r="R50" i="12"/>
  <c r="R49" i="12"/>
  <c r="T47" i="12"/>
  <c r="U46" i="12"/>
  <c r="V38" i="12"/>
  <c r="AA37" i="12"/>
  <c r="AA35" i="12"/>
  <c r="S29" i="12"/>
  <c r="S28" i="12"/>
  <c r="X92" i="12"/>
  <c r="V62" i="12"/>
  <c r="W59" i="12"/>
  <c r="Z56" i="12"/>
  <c r="S53" i="12"/>
  <c r="S49" i="12"/>
  <c r="X46" i="12"/>
  <c r="AB37" i="12"/>
  <c r="T29" i="12"/>
  <c r="U26" i="12"/>
  <c r="AA25" i="12"/>
  <c r="Z22" i="12"/>
  <c r="V16" i="12"/>
  <c r="AB14" i="12"/>
  <c r="R10" i="12"/>
  <c r="V8" i="12"/>
  <c r="H92" i="12"/>
  <c r="L85" i="12"/>
  <c r="E55" i="12"/>
  <c r="F52" i="12"/>
  <c r="L50" i="12"/>
  <c r="D49" i="12"/>
  <c r="L46" i="12"/>
  <c r="N38" i="12"/>
  <c r="I35" i="12"/>
  <c r="O34" i="12"/>
  <c r="G28" i="12"/>
  <c r="L26" i="12"/>
  <c r="O25" i="12"/>
  <c r="K22" i="12"/>
  <c r="M17" i="12"/>
  <c r="N16" i="12"/>
  <c r="AB92" i="12"/>
  <c r="X62" i="12"/>
  <c r="R55" i="12"/>
  <c r="W53" i="12"/>
  <c r="Z46" i="12"/>
  <c r="W29" i="12"/>
  <c r="X23" i="12"/>
  <c r="Z16" i="12"/>
  <c r="U10" i="12"/>
  <c r="N85" i="12"/>
  <c r="H52" i="12"/>
  <c r="J47" i="12"/>
  <c r="I37" i="12"/>
  <c r="F29" i="12"/>
  <c r="O26" i="12"/>
  <c r="N22" i="12"/>
  <c r="Q58" i="12"/>
  <c r="AB38" i="12"/>
  <c r="X25" i="12"/>
  <c r="Z14" i="12"/>
  <c r="AB7" i="12"/>
  <c r="D86" i="12"/>
  <c r="N49" i="12"/>
  <c r="D37" i="12"/>
  <c r="M25" i="12"/>
  <c r="L16" i="12"/>
  <c r="R59" i="12"/>
  <c r="Z52" i="12"/>
  <c r="W37" i="12"/>
  <c r="Y25" i="12"/>
  <c r="AA14" i="12"/>
  <c r="N91" i="12"/>
  <c r="O53" i="12"/>
  <c r="I46" i="12"/>
  <c r="F28" i="12"/>
  <c r="I22" i="12"/>
  <c r="AA92" i="12"/>
  <c r="W62" i="12"/>
  <c r="X59" i="12"/>
  <c r="AB56" i="12"/>
  <c r="T53" i="12"/>
  <c r="W49" i="12"/>
  <c r="Y46" i="12"/>
  <c r="Y48" i="12" s="1"/>
  <c r="Q37" i="12"/>
  <c r="V29" i="12"/>
  <c r="W26" i="12"/>
  <c r="U23" i="12"/>
  <c r="AB22" i="12"/>
  <c r="X16" i="12"/>
  <c r="R13" i="12"/>
  <c r="S10" i="12"/>
  <c r="AB8" i="12"/>
  <c r="I92" i="12"/>
  <c r="N88" i="12"/>
  <c r="M85" i="12"/>
  <c r="I55" i="12"/>
  <c r="G52" i="12"/>
  <c r="O50" i="12"/>
  <c r="F47" i="12"/>
  <c r="N46" i="12"/>
  <c r="G37" i="12"/>
  <c r="J35" i="12"/>
  <c r="D34" i="12"/>
  <c r="H28" i="12"/>
  <c r="N26" i="12"/>
  <c r="G23" i="12"/>
  <c r="L22" i="12"/>
  <c r="O17" i="12"/>
  <c r="O16" i="12"/>
  <c r="Z59" i="12"/>
  <c r="X49" i="12"/>
  <c r="S35" i="12"/>
  <c r="X26" i="12"/>
  <c r="Q28" i="12"/>
  <c r="W13" i="12"/>
  <c r="W15" i="12" s="1"/>
  <c r="R7" i="12"/>
  <c r="K92" i="12"/>
  <c r="H86" i="12"/>
  <c r="O55" i="12"/>
  <c r="E49" i="12"/>
  <c r="O46" i="12"/>
  <c r="K35" i="12"/>
  <c r="L28" i="12"/>
  <c r="J23" i="12"/>
  <c r="E16" i="12"/>
  <c r="Z61" i="12"/>
  <c r="X47" i="12"/>
  <c r="X28" i="12"/>
  <c r="AA17" i="12"/>
  <c r="T8" i="12"/>
  <c r="I88" i="12"/>
  <c r="G50" i="12"/>
  <c r="K38" i="12"/>
  <c r="O29" i="12"/>
  <c r="G22" i="12"/>
  <c r="AA50" i="12"/>
  <c r="AA34" i="12"/>
  <c r="Y22" i="12"/>
  <c r="U8" i="12"/>
  <c r="L88" i="12"/>
  <c r="D56" i="12"/>
  <c r="O49" i="12"/>
  <c r="G35" i="12"/>
  <c r="J26" i="12"/>
  <c r="J17" i="12"/>
  <c r="T91" i="12"/>
  <c r="R61" i="12"/>
  <c r="T58" i="12"/>
  <c r="W55" i="12"/>
  <c r="AA53" i="12"/>
  <c r="AB49" i="12"/>
  <c r="T38" i="12"/>
  <c r="X35" i="12"/>
  <c r="AB29" i="12"/>
  <c r="AA26" i="12"/>
  <c r="Y23" i="12"/>
  <c r="T17" i="12"/>
  <c r="AA16" i="12"/>
  <c r="AB13" i="12"/>
  <c r="V10" i="12"/>
  <c r="T7" i="12"/>
  <c r="E91" i="12"/>
  <c r="J86" i="12"/>
  <c r="D85" i="12"/>
  <c r="D55" i="12"/>
  <c r="D57" i="12" s="1"/>
  <c r="N52" i="12"/>
  <c r="F49" i="12"/>
  <c r="L47" i="12"/>
  <c r="D47" i="12"/>
  <c r="K37" i="12"/>
  <c r="O35" i="12"/>
  <c r="G29" i="12"/>
  <c r="O28" i="12"/>
  <c r="K23" i="12"/>
  <c r="D22" i="12"/>
  <c r="F16" i="12"/>
  <c r="V61" i="12"/>
  <c r="Z58" i="12"/>
  <c r="Q56" i="12"/>
  <c r="S50" i="12"/>
  <c r="U47" i="12"/>
  <c r="X38" i="12"/>
  <c r="AB35" i="12"/>
  <c r="V28" i="12"/>
  <c r="S25" i="12"/>
  <c r="AB23" i="12"/>
  <c r="W17" i="12"/>
  <c r="R14" i="12"/>
  <c r="Q13" i="12"/>
  <c r="AA10" i="12"/>
  <c r="U7" i="12"/>
  <c r="I91" i="12"/>
  <c r="L86" i="12"/>
  <c r="I56" i="12"/>
  <c r="F53" i="12"/>
  <c r="D52" i="12"/>
  <c r="G49" i="12"/>
  <c r="N47" i="12"/>
  <c r="G38" i="12"/>
  <c r="L37" i="12"/>
  <c r="G34" i="12"/>
  <c r="I29" i="12"/>
  <c r="D29" i="12"/>
  <c r="H25" i="12"/>
  <c r="L23" i="12"/>
  <c r="G17" i="12"/>
  <c r="W61" i="12"/>
  <c r="Q59" i="12"/>
  <c r="Q55" i="12"/>
  <c r="T50" i="12"/>
  <c r="W47" i="12"/>
  <c r="Y38" i="12"/>
  <c r="S34" i="12"/>
  <c r="W28" i="12"/>
  <c r="W25" i="12"/>
  <c r="Q23" i="12"/>
  <c r="Z17" i="12"/>
  <c r="V14" i="12"/>
  <c r="T11" i="12"/>
  <c r="Q10" i="12"/>
  <c r="X7" i="12"/>
  <c r="J91" i="12"/>
  <c r="F88" i="12"/>
  <c r="M86" i="12"/>
  <c r="L56" i="12"/>
  <c r="G53" i="12"/>
  <c r="F50" i="12"/>
  <c r="K49" i="12"/>
  <c r="O47" i="12"/>
  <c r="J38" i="12"/>
  <c r="N37" i="12"/>
  <c r="N39" i="12" s="1"/>
  <c r="H34" i="12"/>
  <c r="L29" i="12"/>
  <c r="D28" i="12"/>
  <c r="K25" i="12"/>
  <c r="N23" i="12"/>
  <c r="H17" i="12"/>
  <c r="J16" i="12"/>
  <c r="S52" i="12"/>
  <c r="V50" i="12"/>
  <c r="T34" i="12"/>
  <c r="U22" i="12"/>
  <c r="U11" i="12"/>
  <c r="M91" i="12"/>
  <c r="M56" i="12"/>
  <c r="L53" i="12"/>
  <c r="F46" i="12"/>
  <c r="I34" i="12"/>
  <c r="F26" i="12"/>
  <c r="I17" i="12"/>
  <c r="T92" i="12"/>
  <c r="U56" i="12"/>
  <c r="Q47" i="12"/>
  <c r="S26" i="12"/>
  <c r="AB17" i="12"/>
  <c r="Y11" i="12"/>
  <c r="G92" i="12"/>
  <c r="H85" i="12"/>
  <c r="I50" i="12"/>
  <c r="L38" i="12"/>
  <c r="K34" i="12"/>
  <c r="N25" i="12"/>
  <c r="M16" i="12"/>
  <c r="L55" i="12"/>
  <c r="T52" i="12"/>
  <c r="X13" i="12"/>
  <c r="X15" i="12" s="1"/>
  <c r="U58" i="12"/>
  <c r="Z91" i="12"/>
  <c r="Y13" i="12"/>
  <c r="X91" i="12"/>
  <c r="V58" i="12"/>
  <c r="AB91" i="12"/>
  <c r="T49" i="12"/>
  <c r="F91" i="12"/>
  <c r="Y91" i="12"/>
  <c r="R52" i="12"/>
  <c r="V91" i="12"/>
  <c r="AA91" i="12"/>
  <c r="T37" i="12"/>
  <c r="T39" i="12" s="1"/>
  <c r="T46" i="12"/>
  <c r="W91" i="12"/>
  <c r="V37" i="12"/>
  <c r="K55" i="12"/>
  <c r="W34" i="12"/>
  <c r="U37" i="12"/>
  <c r="X34" i="12"/>
  <c r="Y34" i="12"/>
  <c r="J7" i="6"/>
  <c r="K7" i="6" s="1"/>
  <c r="L42" i="2"/>
  <c r="O42" i="2" s="1"/>
  <c r="J8" i="6"/>
  <c r="K8" i="6" s="1"/>
  <c r="L96" i="2"/>
  <c r="J42" i="6"/>
  <c r="K42" i="6" s="1"/>
  <c r="J31" i="6"/>
  <c r="K31" i="6" s="1"/>
  <c r="L31" i="6" s="1"/>
  <c r="J39" i="6"/>
  <c r="K39" i="6" s="1"/>
  <c r="L39" i="6" s="1"/>
  <c r="J33" i="6"/>
  <c r="K33" i="6" s="1"/>
  <c r="L33" i="6" s="1"/>
  <c r="J34" i="6"/>
  <c r="J36" i="6"/>
  <c r="J37" i="6"/>
  <c r="J38" i="6"/>
  <c r="J76" i="6"/>
  <c r="J32" i="6"/>
  <c r="K32" i="6" s="1"/>
  <c r="L32" i="6" s="1"/>
  <c r="J25" i="6"/>
  <c r="J26" i="6"/>
  <c r="J27" i="6"/>
  <c r="K27" i="6" s="1"/>
  <c r="L27" i="6" s="1"/>
  <c r="J35" i="6"/>
  <c r="K35" i="6" s="1"/>
  <c r="L35" i="6" s="1"/>
  <c r="J75" i="6"/>
  <c r="K75" i="6" s="1"/>
  <c r="L75" i="6" s="1"/>
  <c r="J28" i="6"/>
  <c r="J77" i="6"/>
  <c r="J29" i="6"/>
  <c r="J30" i="6"/>
  <c r="K30" i="6" s="1"/>
  <c r="L30" i="6" s="1"/>
  <c r="J46" i="6"/>
  <c r="K46" i="6" s="1"/>
  <c r="L46" i="6" s="1"/>
  <c r="J54" i="6"/>
  <c r="J62" i="6"/>
  <c r="K62" i="6" s="1"/>
  <c r="L62" i="6" s="1"/>
  <c r="J44" i="6"/>
  <c r="K44" i="6" s="1"/>
  <c r="L44" i="6" s="1"/>
  <c r="J53" i="6"/>
  <c r="K53" i="6" s="1"/>
  <c r="L53" i="6" s="1"/>
  <c r="J63" i="6"/>
  <c r="K63" i="6" s="1"/>
  <c r="L63" i="6" s="1"/>
  <c r="J45" i="6"/>
  <c r="K45" i="6" s="1"/>
  <c r="L45" i="6" s="1"/>
  <c r="J64" i="6"/>
  <c r="J47" i="6"/>
  <c r="K47" i="6" s="1"/>
  <c r="L47" i="6" s="1"/>
  <c r="J65" i="6"/>
  <c r="K65" i="6" s="1"/>
  <c r="L65" i="6" s="1"/>
  <c r="J67" i="6"/>
  <c r="K67" i="6" s="1"/>
  <c r="L67" i="6" s="1"/>
  <c r="J61" i="6"/>
  <c r="K61" i="6" s="1"/>
  <c r="L61" i="6" s="1"/>
  <c r="D79" i="2"/>
  <c r="F79" i="2" s="1"/>
  <c r="J55" i="6"/>
  <c r="K55" i="6" s="1"/>
  <c r="L55" i="6" s="1"/>
  <c r="J56" i="6"/>
  <c r="J66" i="6"/>
  <c r="K66" i="6" s="1"/>
  <c r="L66" i="6" s="1"/>
  <c r="J59" i="6"/>
  <c r="J51" i="6"/>
  <c r="J48" i="6"/>
  <c r="J57" i="6"/>
  <c r="J49" i="6"/>
  <c r="J58" i="6"/>
  <c r="K58" i="6" s="1"/>
  <c r="L58" i="6" s="1"/>
  <c r="J50" i="6"/>
  <c r="J60" i="6"/>
  <c r="K60" i="6" s="1"/>
  <c r="L60" i="6" s="1"/>
  <c r="J52" i="6"/>
  <c r="D78" i="2"/>
  <c r="F78" i="2" s="1"/>
  <c r="L56" i="2"/>
  <c r="N56" i="2" s="1"/>
  <c r="J72" i="6"/>
  <c r="K72" i="6" s="1"/>
  <c r="L45" i="2"/>
  <c r="O45" i="2" s="1"/>
  <c r="L67" i="2"/>
  <c r="E53" i="7"/>
  <c r="G53" i="7" s="1"/>
  <c r="C41" i="8"/>
  <c r="C40" i="8"/>
  <c r="H40" i="6"/>
  <c r="AD32" i="11"/>
  <c r="AE32" i="11" s="1"/>
  <c r="H68" i="6"/>
  <c r="D62" i="2"/>
  <c r="F62" i="2" s="1"/>
  <c r="L44" i="2"/>
  <c r="O44" i="2" s="1"/>
  <c r="L58" i="2"/>
  <c r="N58" i="2" s="1"/>
  <c r="L103" i="2"/>
  <c r="N103" i="2" s="1"/>
  <c r="J14" i="6"/>
  <c r="D96" i="2"/>
  <c r="F96" i="2" s="1"/>
  <c r="L43" i="2"/>
  <c r="O43" i="2" s="1"/>
  <c r="L57" i="2"/>
  <c r="N57" i="2" s="1"/>
  <c r="L87" i="2"/>
  <c r="L104" i="2"/>
  <c r="N104" i="2" s="1"/>
  <c r="J13" i="6"/>
  <c r="E64" i="7"/>
  <c r="G64" i="7" s="1"/>
  <c r="N48" i="7"/>
  <c r="P48" i="7" s="1"/>
  <c r="L41" i="2"/>
  <c r="O41" i="2" s="1"/>
  <c r="T17" i="2"/>
  <c r="T33" i="2" s="1"/>
  <c r="L17" i="2"/>
  <c r="L33" i="2" s="1"/>
  <c r="D17" i="2"/>
  <c r="D33" i="2" s="1"/>
  <c r="T7" i="2"/>
  <c r="L7" i="2"/>
  <c r="D7" i="2"/>
  <c r="J24" i="6"/>
  <c r="J74" i="6"/>
  <c r="J21" i="6"/>
  <c r="J22" i="6"/>
  <c r="K22" i="6" s="1"/>
  <c r="J18" i="6"/>
  <c r="J19" i="6"/>
  <c r="J23" i="6"/>
  <c r="J20" i="6"/>
  <c r="L49" i="2"/>
  <c r="O49" i="2" s="1"/>
  <c r="L53" i="2"/>
  <c r="L55" i="2"/>
  <c r="N55" i="2" s="1"/>
  <c r="J6" i="6"/>
  <c r="K6" i="6" s="1"/>
  <c r="J43" i="6"/>
  <c r="L48" i="2"/>
  <c r="O48" i="2" s="1"/>
  <c r="L59" i="2"/>
  <c r="N59" i="2" s="1"/>
  <c r="L54" i="2"/>
  <c r="N54" i="2" s="1"/>
  <c r="J17" i="6"/>
  <c r="J70" i="6"/>
  <c r="K70" i="6" s="1"/>
  <c r="N16" i="7"/>
  <c r="C43" i="8"/>
  <c r="C100" i="11"/>
  <c r="E47" i="7"/>
  <c r="G47" i="7" s="1"/>
  <c r="E48" i="7"/>
  <c r="G48" i="7" s="1"/>
  <c r="C11" i="8"/>
  <c r="C10" i="8"/>
  <c r="E9" i="7"/>
  <c r="E16" i="7"/>
  <c r="C45" i="8"/>
  <c r="E35" i="8"/>
  <c r="E36" i="8"/>
  <c r="V96" i="12"/>
  <c r="N96" i="12"/>
  <c r="X96" i="12"/>
  <c r="D96" i="12"/>
  <c r="M96" i="12"/>
  <c r="S96" i="12"/>
  <c r="AB96" i="12"/>
  <c r="W50" i="11"/>
  <c r="AA96" i="12"/>
  <c r="E96" i="12"/>
  <c r="J6" i="12"/>
  <c r="K6" i="12"/>
  <c r="E6" i="12"/>
  <c r="D6" i="12"/>
  <c r="J96" i="12"/>
  <c r="K6" i="11"/>
  <c r="E49" i="11"/>
  <c r="H105" i="11"/>
  <c r="Z105" i="11"/>
  <c r="H50" i="11"/>
  <c r="S6" i="11"/>
  <c r="AB6" i="11"/>
  <c r="Q6" i="11"/>
  <c r="J6" i="11"/>
  <c r="N6" i="11"/>
  <c r="G6" i="11"/>
  <c r="M6" i="11"/>
  <c r="H6" i="11"/>
  <c r="C32" i="8"/>
  <c r="E34" i="8"/>
  <c r="D45" i="8"/>
  <c r="E47" i="8"/>
  <c r="D20" i="10"/>
  <c r="T20" i="10"/>
  <c r="G20" i="10"/>
  <c r="W20" i="10"/>
  <c r="L20" i="10"/>
  <c r="O20" i="10"/>
  <c r="N6" i="12"/>
  <c r="G6" i="12"/>
  <c r="I6" i="12"/>
  <c r="H6" i="12"/>
  <c r="O6" i="12"/>
  <c r="F6" i="12"/>
  <c r="R6" i="11"/>
  <c r="X6" i="11"/>
  <c r="Y6" i="11"/>
  <c r="T6" i="11"/>
  <c r="W6" i="11"/>
  <c r="AA6" i="11"/>
  <c r="U50" i="11"/>
  <c r="X50" i="11"/>
  <c r="U54" i="11"/>
  <c r="U49" i="11"/>
  <c r="U75" i="11"/>
  <c r="W75" i="11"/>
  <c r="X75" i="11"/>
  <c r="AA105" i="11"/>
  <c r="R105" i="11"/>
  <c r="U105" i="11"/>
  <c r="K105" i="11"/>
  <c r="J105" i="11"/>
  <c r="M49" i="11"/>
  <c r="M75" i="11"/>
  <c r="M50" i="11"/>
  <c r="H75" i="11"/>
  <c r="E50" i="11"/>
  <c r="G50" i="11"/>
  <c r="E75" i="11"/>
  <c r="M54" i="11"/>
  <c r="E54" i="11"/>
  <c r="L6" i="11"/>
  <c r="O6" i="11"/>
  <c r="Y96" i="12"/>
  <c r="I96" i="12"/>
  <c r="O96" i="12"/>
  <c r="H96" i="12"/>
  <c r="L66" i="12"/>
  <c r="N66" i="12"/>
  <c r="I42" i="6"/>
  <c r="I68" i="6" s="1"/>
  <c r="G79" i="6"/>
  <c r="I70" i="6"/>
  <c r="I78" i="6" s="1"/>
  <c r="E60" i="7"/>
  <c r="E52" i="7"/>
  <c r="G52" i="7" s="1"/>
  <c r="E10" i="7"/>
  <c r="G10" i="7" s="1"/>
  <c r="E65" i="7"/>
  <c r="G65" i="7" s="1"/>
  <c r="D41" i="2"/>
  <c r="D55" i="2"/>
  <c r="F55" i="2" s="1"/>
  <c r="D88" i="2"/>
  <c r="F88" i="2" s="1"/>
  <c r="L27" i="2"/>
  <c r="N27" i="2" s="1"/>
  <c r="W103" i="2"/>
  <c r="D53" i="2"/>
  <c r="D54" i="2"/>
  <c r="F54" i="2" s="1"/>
  <c r="L26" i="2"/>
  <c r="N26" i="2" s="1"/>
  <c r="D61" i="2"/>
  <c r="F61" i="2" s="1"/>
  <c r="L25" i="2"/>
  <c r="N25" i="2" s="1"/>
  <c r="L23" i="2"/>
  <c r="N23" i="2" s="1"/>
  <c r="D12" i="2"/>
  <c r="F12" i="2" s="1"/>
  <c r="D58" i="2"/>
  <c r="F58" i="2" s="1"/>
  <c r="D67" i="2"/>
  <c r="L20" i="2"/>
  <c r="N20" i="2" s="1"/>
  <c r="L22" i="2"/>
  <c r="N22" i="2" s="1"/>
  <c r="D11" i="2"/>
  <c r="F11" i="2" s="1"/>
  <c r="D57" i="2"/>
  <c r="F57" i="2" s="1"/>
  <c r="L29" i="2"/>
  <c r="N29" i="2" s="1"/>
  <c r="L21" i="2"/>
  <c r="N21" i="2" s="1"/>
  <c r="D56" i="2"/>
  <c r="F56" i="2" s="1"/>
  <c r="D87" i="2"/>
  <c r="F87" i="2" s="1"/>
  <c r="L28" i="2"/>
  <c r="N28" i="2" s="1"/>
  <c r="L6" i="12"/>
  <c r="M6" i="12"/>
  <c r="F33" i="12"/>
  <c r="P33" i="12" s="1"/>
  <c r="P31" i="12"/>
  <c r="P8" i="12"/>
  <c r="P14" i="12"/>
  <c r="R72" i="12"/>
  <c r="R64" i="12"/>
  <c r="AB64" i="12"/>
  <c r="U66" i="12"/>
  <c r="Q65" i="12"/>
  <c r="AC68" i="12"/>
  <c r="P7" i="12"/>
  <c r="P10" i="12"/>
  <c r="P13" i="12"/>
  <c r="R65" i="12"/>
  <c r="R69" i="12"/>
  <c r="P15" i="12"/>
  <c r="P4" i="12"/>
  <c r="D66" i="12"/>
  <c r="P9" i="12"/>
  <c r="P12" i="12"/>
  <c r="P11" i="12"/>
  <c r="P5" i="12"/>
  <c r="S78" i="12"/>
  <c r="AC78" i="12" s="1"/>
  <c r="S64" i="12"/>
  <c r="S66" i="12" s="1"/>
  <c r="X33" i="12"/>
  <c r="AC32" i="12"/>
  <c r="AD32" i="12" s="1"/>
  <c r="P58" i="12"/>
  <c r="D60" i="12"/>
  <c r="P60" i="12" s="1"/>
  <c r="K64" i="12"/>
  <c r="K75" i="12"/>
  <c r="AC31" i="12"/>
  <c r="Y33" i="12"/>
  <c r="Q33" i="12"/>
  <c r="P70" i="12"/>
  <c r="D72" i="12"/>
  <c r="P74" i="12"/>
  <c r="I69" i="12"/>
  <c r="G78" i="12"/>
  <c r="AC95" i="12"/>
  <c r="Q96" i="12"/>
  <c r="V66" i="12"/>
  <c r="G65" i="12"/>
  <c r="O65" i="12"/>
  <c r="W87" i="12"/>
  <c r="E66" i="12"/>
  <c r="F64" i="12"/>
  <c r="F66" i="12" s="1"/>
  <c r="F69" i="12"/>
  <c r="W64" i="12"/>
  <c r="W69" i="12"/>
  <c r="J69" i="12"/>
  <c r="J65" i="12"/>
  <c r="AA69" i="12"/>
  <c r="AA65" i="12"/>
  <c r="D78" i="12"/>
  <c r="P76" i="12"/>
  <c r="R87" i="12"/>
  <c r="Z87" i="12"/>
  <c r="P59" i="12"/>
  <c r="I64" i="12"/>
  <c r="I66" i="12" s="1"/>
  <c r="G69" i="12"/>
  <c r="G64" i="12"/>
  <c r="O64" i="12"/>
  <c r="O69" i="12"/>
  <c r="W72" i="12"/>
  <c r="P110" i="12"/>
  <c r="P62" i="12"/>
  <c r="M66" i="12"/>
  <c r="P68" i="12"/>
  <c r="AD68" i="12" s="1"/>
  <c r="O72" i="12"/>
  <c r="AC75" i="12"/>
  <c r="AC98" i="12"/>
  <c r="AD98" i="12" s="1"/>
  <c r="Q99" i="12"/>
  <c r="Z69" i="12"/>
  <c r="Z64" i="12"/>
  <c r="Z66" i="12" s="1"/>
  <c r="L69" i="12"/>
  <c r="K65" i="12"/>
  <c r="T65" i="12"/>
  <c r="AB65" i="12"/>
  <c r="J75" i="12"/>
  <c r="J64" i="12"/>
  <c r="AA64" i="12"/>
  <c r="O78" i="12"/>
  <c r="AC80" i="12"/>
  <c r="I63" i="12"/>
  <c r="P63" i="12" s="1"/>
  <c r="T64" i="12"/>
  <c r="T66" i="12" s="1"/>
  <c r="Q69" i="12"/>
  <c r="AC67" i="12"/>
  <c r="Y69" i="12"/>
  <c r="Y64" i="12"/>
  <c r="Y66" i="12" s="1"/>
  <c r="AC70" i="12"/>
  <c r="D75" i="12"/>
  <c r="P73" i="12"/>
  <c r="R81" i="12"/>
  <c r="AB87" i="12"/>
  <c r="P71" i="12"/>
  <c r="H78" i="12"/>
  <c r="K81" i="12"/>
  <c r="T81" i="12"/>
  <c r="AB81" i="12"/>
  <c r="P61" i="12"/>
  <c r="D81" i="12"/>
  <c r="P79" i="12"/>
  <c r="AD79" i="12" s="1"/>
  <c r="W99" i="12"/>
  <c r="W94" i="12"/>
  <c r="W96" i="12" s="1"/>
  <c r="AC77" i="12"/>
  <c r="AD77" i="12" s="1"/>
  <c r="P94" i="12"/>
  <c r="F96" i="12"/>
  <c r="P67" i="12"/>
  <c r="H65" i="12"/>
  <c r="X65" i="12"/>
  <c r="AC74" i="12"/>
  <c r="P80" i="12"/>
  <c r="K102" i="12"/>
  <c r="P101" i="12"/>
  <c r="AC71" i="12"/>
  <c r="AC86" i="12"/>
  <c r="AC73" i="12"/>
  <c r="Q81" i="12"/>
  <c r="AC79" i="12"/>
  <c r="AC88" i="12"/>
  <c r="G96" i="12"/>
  <c r="AC111" i="12"/>
  <c r="AC110" i="12"/>
  <c r="AC76" i="12"/>
  <c r="K96" i="12"/>
  <c r="P95" i="12"/>
  <c r="AC101" i="12"/>
  <c r="P109" i="12"/>
  <c r="W102" i="12"/>
  <c r="AC102" i="12" s="1"/>
  <c r="AC85" i="12"/>
  <c r="AC97" i="12"/>
  <c r="AD97" i="12" s="1"/>
  <c r="AC100" i="12"/>
  <c r="AD100" i="12" s="1"/>
  <c r="AC109" i="12"/>
  <c r="P112" i="12"/>
  <c r="P111" i="12"/>
  <c r="AC112" i="12"/>
  <c r="F99" i="12"/>
  <c r="P99" i="12" s="1"/>
  <c r="F102" i="12"/>
  <c r="AC9" i="11"/>
  <c r="Z6" i="11"/>
  <c r="V6" i="11"/>
  <c r="AC15" i="11"/>
  <c r="F6" i="11"/>
  <c r="AC56" i="11"/>
  <c r="Q57" i="11"/>
  <c r="Q53" i="11"/>
  <c r="R78" i="11"/>
  <c r="R73" i="11"/>
  <c r="Y96" i="11"/>
  <c r="Y91" i="11"/>
  <c r="D6" i="11"/>
  <c r="AC65" i="11"/>
  <c r="Q66" i="11"/>
  <c r="J30" i="11"/>
  <c r="AA33" i="11"/>
  <c r="P34" i="11"/>
  <c r="F63" i="11"/>
  <c r="P61" i="11"/>
  <c r="N63" i="11"/>
  <c r="N52" i="11"/>
  <c r="AC5" i="11"/>
  <c r="AC8" i="11"/>
  <c r="AD8" i="11" s="1"/>
  <c r="AE8" i="11" s="1"/>
  <c r="AC11" i="11"/>
  <c r="AD11" i="11" s="1"/>
  <c r="AE11" i="11" s="1"/>
  <c r="AC14" i="11"/>
  <c r="AD14" i="11" s="1"/>
  <c r="AE14" i="11" s="1"/>
  <c r="R53" i="11"/>
  <c r="T49" i="11"/>
  <c r="T74" i="11"/>
  <c r="T75" i="11" s="1"/>
  <c r="T78" i="11"/>
  <c r="P5" i="11"/>
  <c r="P25" i="11"/>
  <c r="AB50" i="11"/>
  <c r="Q96" i="11"/>
  <c r="AC94" i="11"/>
  <c r="Q91" i="11"/>
  <c r="AC7" i="11"/>
  <c r="U12" i="11"/>
  <c r="U6" i="11" s="1"/>
  <c r="AC13" i="11"/>
  <c r="E9" i="11"/>
  <c r="D27" i="11"/>
  <c r="L27" i="11"/>
  <c r="X27" i="11"/>
  <c r="L96" i="11"/>
  <c r="P26" i="11"/>
  <c r="W30" i="11"/>
  <c r="AC30" i="11" s="1"/>
  <c r="Z78" i="11"/>
  <c r="P80" i="11"/>
  <c r="L81" i="11"/>
  <c r="G72" i="11"/>
  <c r="G52" i="11"/>
  <c r="I53" i="11"/>
  <c r="I57" i="11"/>
  <c r="I78" i="11"/>
  <c r="AC4" i="11"/>
  <c r="E12" i="11"/>
  <c r="E15" i="11"/>
  <c r="AC25" i="11"/>
  <c r="T27" i="11"/>
  <c r="P94" i="11"/>
  <c r="D91" i="11"/>
  <c r="D96" i="11"/>
  <c r="I9" i="11"/>
  <c r="I12" i="11"/>
  <c r="I15" i="11"/>
  <c r="R21" i="11"/>
  <c r="AC38" i="11"/>
  <c r="AD38" i="11" s="1"/>
  <c r="AE38" i="11" s="1"/>
  <c r="Q39" i="11"/>
  <c r="AC39" i="11" s="1"/>
  <c r="S52" i="11"/>
  <c r="AA63" i="11"/>
  <c r="J84" i="11"/>
  <c r="J75" i="11"/>
  <c r="AA84" i="11"/>
  <c r="AA73" i="11"/>
  <c r="AA75" i="11" s="1"/>
  <c r="Y27" i="11"/>
  <c r="K33" i="11"/>
  <c r="P40" i="11"/>
  <c r="Y49" i="11"/>
  <c r="Y54" i="11"/>
  <c r="P55" i="11"/>
  <c r="F52" i="11"/>
  <c r="W57" i="11"/>
  <c r="AC58" i="11"/>
  <c r="Q52" i="11"/>
  <c r="J53" i="11"/>
  <c r="J50" i="11" s="1"/>
  <c r="J60" i="11"/>
  <c r="AC62" i="11"/>
  <c r="AC70" i="11"/>
  <c r="Q72" i="11"/>
  <c r="T72" i="11"/>
  <c r="P83" i="11"/>
  <c r="D84" i="11"/>
  <c r="N105" i="11"/>
  <c r="E103" i="11"/>
  <c r="E105" i="11" s="1"/>
  <c r="E111" i="11"/>
  <c r="M103" i="11"/>
  <c r="M105" i="11" s="1"/>
  <c r="M111" i="11"/>
  <c r="G27" i="11"/>
  <c r="AC28" i="11"/>
  <c r="AC29" i="11"/>
  <c r="D33" i="11"/>
  <c r="L33" i="11"/>
  <c r="N36" i="11"/>
  <c r="P36" i="11" s="1"/>
  <c r="V36" i="11"/>
  <c r="F39" i="11"/>
  <c r="P37" i="11"/>
  <c r="N39" i="11"/>
  <c r="AC42" i="11"/>
  <c r="I52" i="11"/>
  <c r="O57" i="11"/>
  <c r="O52" i="11"/>
  <c r="Q60" i="11"/>
  <c r="AC60" i="11" s="1"/>
  <c r="R63" i="11"/>
  <c r="Z63" i="11"/>
  <c r="Z53" i="11"/>
  <c r="P76" i="11"/>
  <c r="D78" i="11"/>
  <c r="L78" i="11"/>
  <c r="N78" i="11"/>
  <c r="D92" i="11"/>
  <c r="D99" i="11"/>
  <c r="D131" i="11" s="1"/>
  <c r="G108" i="11"/>
  <c r="G103" i="11"/>
  <c r="G105" i="11" s="1"/>
  <c r="O103" i="11"/>
  <c r="O105" i="11" s="1"/>
  <c r="O108" i="11"/>
  <c r="Y74" i="11"/>
  <c r="Y75" i="11" s="1"/>
  <c r="Y81" i="11"/>
  <c r="AB75" i="11"/>
  <c r="P4" i="11"/>
  <c r="P7" i="11"/>
  <c r="P10" i="11"/>
  <c r="AD10" i="11" s="1"/>
  <c r="P13" i="11"/>
  <c r="AC26" i="11"/>
  <c r="AC34" i="11"/>
  <c r="J52" i="11"/>
  <c r="J57" i="11"/>
  <c r="AA52" i="11"/>
  <c r="P58" i="11"/>
  <c r="D52" i="11"/>
  <c r="D60" i="11"/>
  <c r="L52" i="11"/>
  <c r="L60" i="11"/>
  <c r="P59" i="11"/>
  <c r="Q63" i="11"/>
  <c r="P62" i="11"/>
  <c r="L53" i="11"/>
  <c r="I63" i="11"/>
  <c r="P70" i="11"/>
  <c r="D72" i="11"/>
  <c r="J78" i="11"/>
  <c r="V73" i="11"/>
  <c r="V75" i="11" s="1"/>
  <c r="V81" i="11"/>
  <c r="P90" i="11"/>
  <c r="I111" i="11"/>
  <c r="I103" i="11"/>
  <c r="I105" i="11" s="1"/>
  <c r="AC80" i="11"/>
  <c r="Q81" i="11"/>
  <c r="Q74" i="11"/>
  <c r="W21" i="11"/>
  <c r="AC20" i="11"/>
  <c r="AD20" i="11" s="1"/>
  <c r="P29" i="11"/>
  <c r="K52" i="11"/>
  <c r="P56" i="11"/>
  <c r="L63" i="11"/>
  <c r="AC76" i="11"/>
  <c r="Q73" i="11"/>
  <c r="S78" i="11"/>
  <c r="S74" i="11"/>
  <c r="S75" i="11" s="1"/>
  <c r="Q78" i="11"/>
  <c r="T108" i="11"/>
  <c r="T103" i="11"/>
  <c r="T105" i="11" s="1"/>
  <c r="AB108" i="11"/>
  <c r="AB103" i="11"/>
  <c r="AB105" i="11" s="1"/>
  <c r="I96" i="11"/>
  <c r="AB96" i="11"/>
  <c r="U27" i="11"/>
  <c r="P31" i="11"/>
  <c r="AC40" i="11"/>
  <c r="AB52" i="11"/>
  <c r="Y57" i="11"/>
  <c r="K53" i="11"/>
  <c r="K50" i="11" s="1"/>
  <c r="S53" i="11"/>
  <c r="AA53" i="11"/>
  <c r="AA50" i="11" s="1"/>
  <c r="K63" i="11"/>
  <c r="P66" i="11"/>
  <c r="P67" i="11"/>
  <c r="D69" i="11"/>
  <c r="P71" i="11"/>
  <c r="N81" i="11"/>
  <c r="AC85" i="11"/>
  <c r="Q87" i="11"/>
  <c r="AC87" i="11" s="1"/>
  <c r="AC31" i="11"/>
  <c r="Q33" i="11"/>
  <c r="S36" i="11"/>
  <c r="R52" i="11"/>
  <c r="Z52" i="11"/>
  <c r="D53" i="11"/>
  <c r="D57" i="11"/>
  <c r="T53" i="11"/>
  <c r="Z57" i="11"/>
  <c r="AC64" i="11"/>
  <c r="AC68" i="11"/>
  <c r="S72" i="11"/>
  <c r="K78" i="11"/>
  <c r="K75" i="11"/>
  <c r="AB78" i="11"/>
  <c r="P82" i="11"/>
  <c r="L84" i="11"/>
  <c r="Y111" i="11"/>
  <c r="AC111" i="11" s="1"/>
  <c r="Y103" i="11"/>
  <c r="Y105" i="11" s="1"/>
  <c r="I81" i="11"/>
  <c r="Z81" i="11"/>
  <c r="O53" i="11"/>
  <c r="O50" i="11" s="1"/>
  <c r="N60" i="11"/>
  <c r="F75" i="11"/>
  <c r="W78" i="11"/>
  <c r="R91" i="11"/>
  <c r="AC95" i="11"/>
  <c r="Q105" i="11"/>
  <c r="AC35" i="11"/>
  <c r="AD35" i="11" s="1"/>
  <c r="AE35" i="11" s="1"/>
  <c r="N42" i="11"/>
  <c r="P42" i="11" s="1"/>
  <c r="V57" i="11"/>
  <c r="V52" i="11"/>
  <c r="O60" i="11"/>
  <c r="AC61" i="11"/>
  <c r="Y63" i="11"/>
  <c r="P64" i="11"/>
  <c r="I69" i="11"/>
  <c r="Z69" i="11"/>
  <c r="P68" i="11"/>
  <c r="G75" i="11"/>
  <c r="G78" i="11"/>
  <c r="O75" i="11"/>
  <c r="O78" i="11"/>
  <c r="R74" i="11"/>
  <c r="Z74" i="11"/>
  <c r="Z75" i="11" s="1"/>
  <c r="AC82" i="11"/>
  <c r="Q84" i="11"/>
  <c r="E102" i="11"/>
  <c r="W108" i="11"/>
  <c r="W103" i="11"/>
  <c r="W105" i="11" s="1"/>
  <c r="P109" i="11"/>
  <c r="AC109" i="11"/>
  <c r="F111" i="11"/>
  <c r="P110" i="11"/>
  <c r="F104" i="11"/>
  <c r="AC37" i="11"/>
  <c r="AC41" i="11"/>
  <c r="AD41" i="11" s="1"/>
  <c r="AE41" i="11" s="1"/>
  <c r="H52" i="11"/>
  <c r="D63" i="11"/>
  <c r="T63" i="11"/>
  <c r="R66" i="11"/>
  <c r="O69" i="11"/>
  <c r="F72" i="11"/>
  <c r="W72" i="11"/>
  <c r="AC86" i="11"/>
  <c r="P88" i="11"/>
  <c r="T96" i="11"/>
  <c r="F102" i="11"/>
  <c r="AC101" i="11"/>
  <c r="F53" i="11"/>
  <c r="F50" i="11" s="1"/>
  <c r="N53" i="11"/>
  <c r="V53" i="11"/>
  <c r="V50" i="11" s="1"/>
  <c r="F60" i="11"/>
  <c r="X63" i="11"/>
  <c r="J63" i="11"/>
  <c r="V66" i="11"/>
  <c r="AA72" i="11"/>
  <c r="AC77" i="11"/>
  <c r="P79" i="11"/>
  <c r="D81" i="11"/>
  <c r="J87" i="11"/>
  <c r="P87" i="11" s="1"/>
  <c r="P86" i="11"/>
  <c r="AC88" i="11"/>
  <c r="Y90" i="11"/>
  <c r="D103" i="11"/>
  <c r="P106" i="11"/>
  <c r="L103" i="11"/>
  <c r="L105" i="11" s="1"/>
  <c r="L108" i="11"/>
  <c r="AC55" i="11"/>
  <c r="AC59" i="11"/>
  <c r="P65" i="11"/>
  <c r="AC71" i="11"/>
  <c r="P77" i="11"/>
  <c r="AC79" i="11"/>
  <c r="AC83" i="11"/>
  <c r="P85" i="11"/>
  <c r="AA90" i="11"/>
  <c r="P89" i="11"/>
  <c r="AD89" i="11" s="1"/>
  <c r="AE89" i="11" s="1"/>
  <c r="V108" i="11"/>
  <c r="V103" i="11"/>
  <c r="V105" i="11" s="1"/>
  <c r="AC107" i="11"/>
  <c r="AD107" i="11" s="1"/>
  <c r="AE107" i="11" s="1"/>
  <c r="J96" i="11"/>
  <c r="AA96" i="11"/>
  <c r="P95" i="11"/>
  <c r="P101" i="11"/>
  <c r="X105" i="11"/>
  <c r="N111" i="11"/>
  <c r="E63" i="11"/>
  <c r="M63" i="11"/>
  <c r="U63" i="11"/>
  <c r="AC110" i="11"/>
  <c r="S104" i="11"/>
  <c r="AC104" i="11" s="1"/>
  <c r="O91" i="11"/>
  <c r="O102" i="11"/>
  <c r="AC106" i="11"/>
  <c r="H111" i="11"/>
  <c r="P119" i="11"/>
  <c r="E23" i="9"/>
  <c r="D50" i="9"/>
  <c r="E27" i="9"/>
  <c r="D39" i="9"/>
  <c r="E18" i="9"/>
  <c r="E15" i="9"/>
  <c r="E29" i="9"/>
  <c r="E22" i="9"/>
  <c r="E16" i="9"/>
  <c r="E30" i="9"/>
  <c r="E17" i="9"/>
  <c r="E31" i="9"/>
  <c r="E19" i="9"/>
  <c r="E37" i="8"/>
  <c r="E46" i="8"/>
  <c r="Q64" i="7"/>
  <c r="R64" i="7" s="1"/>
  <c r="O64" i="7"/>
  <c r="F66" i="7"/>
  <c r="O65" i="7"/>
  <c r="N66" i="7"/>
  <c r="I6" i="6"/>
  <c r="I40" i="6" s="1"/>
  <c r="W104" i="2"/>
  <c r="M30" i="2"/>
  <c r="O14" i="7" s="1"/>
  <c r="E60" i="2"/>
  <c r="F31" i="7" s="1"/>
  <c r="C43" i="11" s="1"/>
  <c r="F43" i="11" s="1"/>
  <c r="M105" i="2"/>
  <c r="E86" i="2"/>
  <c r="F51" i="7" s="1"/>
  <c r="C94" i="11" s="1"/>
  <c r="T105" i="2"/>
  <c r="N87" i="2" l="1"/>
  <c r="P52" i="7" s="1"/>
  <c r="N52" i="7"/>
  <c r="N96" i="2"/>
  <c r="N61" i="7"/>
  <c r="W61" i="7" s="1"/>
  <c r="H36" i="12"/>
  <c r="AD67" i="12"/>
  <c r="D52" i="2"/>
  <c r="AD112" i="12"/>
  <c r="E30" i="8"/>
  <c r="C20" i="11"/>
  <c r="C17" i="12" s="1"/>
  <c r="G60" i="7"/>
  <c r="W60" i="7"/>
  <c r="N88" i="2"/>
  <c r="P53" i="7" s="1"/>
  <c r="N53" i="7"/>
  <c r="W53" i="7" s="1"/>
  <c r="Y53" i="7" s="1"/>
  <c r="Y46" i="11"/>
  <c r="X48" i="11"/>
  <c r="G43" i="11"/>
  <c r="F45" i="11"/>
  <c r="O62" i="2"/>
  <c r="U54" i="12"/>
  <c r="AD101" i="12"/>
  <c r="AD74" i="12"/>
  <c r="N36" i="12"/>
  <c r="AB60" i="12"/>
  <c r="T13" i="2"/>
  <c r="AD109" i="12"/>
  <c r="AD73" i="12"/>
  <c r="AD31" i="12"/>
  <c r="AA128" i="11"/>
  <c r="AA135" i="11" s="1"/>
  <c r="AA139" i="11" s="1"/>
  <c r="AD110" i="12"/>
  <c r="O128" i="11"/>
  <c r="O135" i="11" s="1"/>
  <c r="O139" i="11" s="1"/>
  <c r="T50" i="2"/>
  <c r="W50" i="2" s="1"/>
  <c r="X50" i="2" s="1"/>
  <c r="F50" i="2"/>
  <c r="G50" i="2" s="1"/>
  <c r="H50" i="2" s="1"/>
  <c r="F65" i="2"/>
  <c r="T65" i="2"/>
  <c r="D64" i="2"/>
  <c r="D63" i="2" s="1"/>
  <c r="F66" i="2"/>
  <c r="G66" i="2" s="1"/>
  <c r="H66" i="2" s="1"/>
  <c r="T66" i="2"/>
  <c r="AD80" i="12"/>
  <c r="N51" i="2"/>
  <c r="O51" i="2" s="1"/>
  <c r="P51" i="2" s="1"/>
  <c r="Z128" i="11"/>
  <c r="Z135" i="11" s="1"/>
  <c r="Z139" i="11" s="1"/>
  <c r="L71" i="2"/>
  <c r="L37" i="2"/>
  <c r="L39" i="2"/>
  <c r="N39" i="2" s="1"/>
  <c r="O39" i="2" s="1"/>
  <c r="P39" i="2" s="1"/>
  <c r="L38" i="2"/>
  <c r="N38" i="2" s="1"/>
  <c r="O38" i="2" s="1"/>
  <c r="P38" i="2" s="1"/>
  <c r="D128" i="11"/>
  <c r="D135" i="11" s="1"/>
  <c r="D139" i="11" s="1"/>
  <c r="AD70" i="12"/>
  <c r="F128" i="11"/>
  <c r="F135" i="11" s="1"/>
  <c r="F139" i="11" s="1"/>
  <c r="AD111" i="12"/>
  <c r="AD71" i="12"/>
  <c r="AD76" i="12"/>
  <c r="Y128" i="11"/>
  <c r="Y135" i="11" s="1"/>
  <c r="Y139" i="11" s="1"/>
  <c r="Q128" i="11"/>
  <c r="Q135" i="11" s="1"/>
  <c r="Q139" i="11" s="1"/>
  <c r="T51" i="2"/>
  <c r="W51" i="2" s="1"/>
  <c r="X51" i="2" s="1"/>
  <c r="F51" i="2"/>
  <c r="G51" i="2" s="1"/>
  <c r="H51" i="2" s="1"/>
  <c r="N53" i="2"/>
  <c r="N52" i="2" s="1"/>
  <c r="L52" i="2"/>
  <c r="AB128" i="11"/>
  <c r="AB135" i="11" s="1"/>
  <c r="AB139" i="11" s="1"/>
  <c r="N50" i="2"/>
  <c r="O50" i="2" s="1"/>
  <c r="P50" i="2" s="1"/>
  <c r="N66" i="2"/>
  <c r="O66" i="2" s="1"/>
  <c r="P66" i="2" s="1"/>
  <c r="C21" i="8"/>
  <c r="R128" i="11"/>
  <c r="R135" i="11" s="1"/>
  <c r="R139" i="11" s="1"/>
  <c r="D39" i="2"/>
  <c r="D37" i="2"/>
  <c r="D38" i="2"/>
  <c r="N65" i="2"/>
  <c r="O65" i="2" s="1"/>
  <c r="P65" i="2" s="1"/>
  <c r="R30" i="12"/>
  <c r="H24" i="12"/>
  <c r="Z39" i="12"/>
  <c r="Y39" i="12"/>
  <c r="T27" i="12"/>
  <c r="Y30" i="12"/>
  <c r="H27" i="12"/>
  <c r="F67" i="2"/>
  <c r="E31" i="7"/>
  <c r="E32" i="8"/>
  <c r="N87" i="12"/>
  <c r="AA30" i="12"/>
  <c r="R54" i="12"/>
  <c r="AA18" i="12"/>
  <c r="O51" i="12"/>
  <c r="Z63" i="12"/>
  <c r="Y27" i="12"/>
  <c r="D51" i="12"/>
  <c r="W39" i="12"/>
  <c r="Z48" i="12"/>
  <c r="R57" i="12"/>
  <c r="E93" i="12"/>
  <c r="L57" i="12"/>
  <c r="V60" i="12"/>
  <c r="Y15" i="12"/>
  <c r="O57" i="12"/>
  <c r="X51" i="12"/>
  <c r="D36" i="12"/>
  <c r="N51" i="12"/>
  <c r="AB54" i="12"/>
  <c r="M51" i="12"/>
  <c r="S18" i="12"/>
  <c r="H51" i="12"/>
  <c r="M30" i="12"/>
  <c r="P9" i="7"/>
  <c r="Q9" i="7" s="1"/>
  <c r="G9" i="7"/>
  <c r="H9" i="7" s="1"/>
  <c r="O30" i="12"/>
  <c r="P23" i="12"/>
  <c r="R20" i="12"/>
  <c r="Z54" i="12"/>
  <c r="O24" i="12"/>
  <c r="R24" i="12"/>
  <c r="Z60" i="12"/>
  <c r="R63" i="12"/>
  <c r="E57" i="12"/>
  <c r="R36" i="12"/>
  <c r="I54" i="12"/>
  <c r="Y36" i="12"/>
  <c r="S54" i="12"/>
  <c r="V30" i="12"/>
  <c r="AA36" i="12"/>
  <c r="U12" i="12"/>
  <c r="J30" i="12"/>
  <c r="V48" i="12"/>
  <c r="X36" i="12"/>
  <c r="N27" i="12"/>
  <c r="D24" i="12"/>
  <c r="N24" i="12"/>
  <c r="N18" i="12"/>
  <c r="AB39" i="12"/>
  <c r="D18" i="12"/>
  <c r="D90" i="12"/>
  <c r="S15" i="12"/>
  <c r="G8" i="7"/>
  <c r="H8" i="7" s="1"/>
  <c r="E12" i="7"/>
  <c r="P8" i="7"/>
  <c r="Q8" i="7" s="1"/>
  <c r="N12" i="7"/>
  <c r="G34" i="7"/>
  <c r="H34" i="7" s="1"/>
  <c r="I34" i="7" s="1"/>
  <c r="G11" i="7"/>
  <c r="H11" i="7" s="1"/>
  <c r="I11" i="7" s="1"/>
  <c r="W11" i="7"/>
  <c r="P11" i="7"/>
  <c r="Q11" i="7" s="1"/>
  <c r="R11" i="7" s="1"/>
  <c r="P16" i="7"/>
  <c r="G16" i="7"/>
  <c r="F53" i="2"/>
  <c r="F52" i="2" s="1"/>
  <c r="L15" i="6"/>
  <c r="L16" i="6"/>
  <c r="T71" i="2"/>
  <c r="T83" i="2" s="1"/>
  <c r="T100" i="2" s="1"/>
  <c r="U104" i="2" s="1"/>
  <c r="H13" i="2"/>
  <c r="O64" i="2"/>
  <c r="P64" i="2" s="1"/>
  <c r="O24" i="2"/>
  <c r="P24" i="2" s="1"/>
  <c r="V13" i="2"/>
  <c r="W13" i="2" s="1"/>
  <c r="U13" i="2"/>
  <c r="L71" i="6"/>
  <c r="W8" i="7"/>
  <c r="N13" i="2"/>
  <c r="O13" i="2" s="1"/>
  <c r="P13" i="2" s="1"/>
  <c r="L72" i="6"/>
  <c r="Q48" i="7"/>
  <c r="R48" i="7" s="1"/>
  <c r="K11" i="6"/>
  <c r="L11" i="6" s="1"/>
  <c r="P48" i="2"/>
  <c r="K9" i="6"/>
  <c r="L9" i="6" s="1"/>
  <c r="Q10" i="7"/>
  <c r="R10" i="7" s="1"/>
  <c r="K12" i="6"/>
  <c r="L12" i="6" s="1"/>
  <c r="L7" i="6"/>
  <c r="P45" i="2"/>
  <c r="G71" i="2"/>
  <c r="O71" i="2" s="1"/>
  <c r="W71" i="2" s="1"/>
  <c r="L63" i="2"/>
  <c r="N67" i="2"/>
  <c r="W22" i="7"/>
  <c r="Y22" i="7" s="1"/>
  <c r="K10" i="6"/>
  <c r="L10" i="6" s="1"/>
  <c r="H22" i="7"/>
  <c r="I22" i="7" s="1"/>
  <c r="L73" i="6"/>
  <c r="P44" i="2"/>
  <c r="AE20" i="11"/>
  <c r="AE10" i="11"/>
  <c r="U39" i="12"/>
  <c r="K36" i="12"/>
  <c r="J18" i="12"/>
  <c r="W30" i="12"/>
  <c r="L39" i="12"/>
  <c r="Y20" i="12"/>
  <c r="T60" i="12"/>
  <c r="O18" i="12"/>
  <c r="G39" i="12"/>
  <c r="X24" i="12"/>
  <c r="R51" i="12"/>
  <c r="J27" i="12"/>
  <c r="S48" i="12"/>
  <c r="F24" i="12"/>
  <c r="T24" i="12"/>
  <c r="Q48" i="12"/>
  <c r="L36" i="12"/>
  <c r="R18" i="12"/>
  <c r="U57" i="12"/>
  <c r="J24" i="12"/>
  <c r="Z51" i="12"/>
  <c r="K87" i="12"/>
  <c r="F93" i="12"/>
  <c r="V27" i="12"/>
  <c r="Q54" i="12"/>
  <c r="AB36" i="12"/>
  <c r="Q51" i="12"/>
  <c r="W36" i="12"/>
  <c r="U5" i="12"/>
  <c r="N48" i="12"/>
  <c r="S30" i="12"/>
  <c r="K48" i="12"/>
  <c r="I87" i="12"/>
  <c r="F39" i="12"/>
  <c r="H57" i="12"/>
  <c r="J54" i="12"/>
  <c r="Q39" i="12"/>
  <c r="J36" i="12"/>
  <c r="E24" i="12"/>
  <c r="M36" i="12"/>
  <c r="U51" i="12"/>
  <c r="AA60" i="12"/>
  <c r="C72" i="11"/>
  <c r="C63" i="12" s="1"/>
  <c r="C61" i="12"/>
  <c r="P56" i="12"/>
  <c r="C12" i="11"/>
  <c r="C12" i="12" s="1"/>
  <c r="C10" i="12"/>
  <c r="AD110" i="11"/>
  <c r="AE110" i="11" s="1"/>
  <c r="AD68" i="11"/>
  <c r="AE68" i="11" s="1"/>
  <c r="AD5" i="11"/>
  <c r="AE5" i="11" s="1"/>
  <c r="AD95" i="12"/>
  <c r="C22" i="12"/>
  <c r="C27" i="11"/>
  <c r="C24" i="12" s="1"/>
  <c r="C13" i="12"/>
  <c r="C15" i="11"/>
  <c r="C15" i="12" s="1"/>
  <c r="T48" i="12"/>
  <c r="V44" i="12"/>
  <c r="V41" i="12" s="1"/>
  <c r="Q57" i="12"/>
  <c r="F54" i="12"/>
  <c r="T44" i="12"/>
  <c r="T41" i="12" s="1"/>
  <c r="Y60" i="12"/>
  <c r="Z36" i="12"/>
  <c r="Z30" i="12"/>
  <c r="AA48" i="12"/>
  <c r="W24" i="12"/>
  <c r="Q36" i="12"/>
  <c r="J43" i="12"/>
  <c r="J40" i="12" s="1"/>
  <c r="W19" i="12"/>
  <c r="M18" i="12"/>
  <c r="AC23" i="12"/>
  <c r="AC59" i="12"/>
  <c r="AD59" i="12" s="1"/>
  <c r="P29" i="12"/>
  <c r="AC56" i="12"/>
  <c r="X44" i="12"/>
  <c r="X41" i="12" s="1"/>
  <c r="AB44" i="12"/>
  <c r="AB41" i="12" s="1"/>
  <c r="D39" i="12"/>
  <c r="AA27" i="12"/>
  <c r="K44" i="12"/>
  <c r="K41" i="12" s="1"/>
  <c r="V57" i="12"/>
  <c r="G44" i="12"/>
  <c r="G41" i="12" s="1"/>
  <c r="AC53" i="12"/>
  <c r="AB12" i="12"/>
  <c r="R48" i="12"/>
  <c r="X57" i="12"/>
  <c r="AA20" i="12"/>
  <c r="V51" i="12"/>
  <c r="P53" i="12"/>
  <c r="R5" i="12"/>
  <c r="T30" i="12"/>
  <c r="AC26" i="12"/>
  <c r="W27" i="12"/>
  <c r="W63" i="12"/>
  <c r="G36" i="12"/>
  <c r="AB20" i="12"/>
  <c r="W57" i="12"/>
  <c r="Z18" i="12"/>
  <c r="AC61" i="12"/>
  <c r="AD61" i="12" s="1"/>
  <c r="I20" i="12"/>
  <c r="N57" i="12"/>
  <c r="V20" i="12"/>
  <c r="D20" i="12"/>
  <c r="K54" i="12"/>
  <c r="R39" i="12"/>
  <c r="U36" i="12"/>
  <c r="V54" i="12"/>
  <c r="P17" i="12"/>
  <c r="J48" i="12"/>
  <c r="T12" i="12"/>
  <c r="U15" i="12"/>
  <c r="R60" i="12"/>
  <c r="E30" i="12"/>
  <c r="W12" i="12"/>
  <c r="S57" i="12"/>
  <c r="J44" i="12"/>
  <c r="J41" i="12" s="1"/>
  <c r="AC22" i="12"/>
  <c r="S36" i="12"/>
  <c r="J20" i="12"/>
  <c r="R44" i="12"/>
  <c r="R41" i="12" s="1"/>
  <c r="Y63" i="12"/>
  <c r="AC35" i="12"/>
  <c r="K57" i="12"/>
  <c r="F18" i="12"/>
  <c r="P37" i="12"/>
  <c r="S44" i="12"/>
  <c r="S41" i="12" s="1"/>
  <c r="V39" i="12"/>
  <c r="AA12" i="12"/>
  <c r="S51" i="12"/>
  <c r="Z57" i="12"/>
  <c r="F87" i="12"/>
  <c r="F57" i="12"/>
  <c r="AA63" i="12"/>
  <c r="I27" i="12"/>
  <c r="G87" i="12"/>
  <c r="R27" i="12"/>
  <c r="S39" i="12"/>
  <c r="Q63" i="12"/>
  <c r="L27" i="12"/>
  <c r="D83" i="12"/>
  <c r="J57" i="12"/>
  <c r="AB63" i="12"/>
  <c r="AC38" i="12"/>
  <c r="AC50" i="12"/>
  <c r="Q18" i="12"/>
  <c r="Z20" i="12"/>
  <c r="U60" i="12"/>
  <c r="G27" i="12"/>
  <c r="K43" i="12"/>
  <c r="K40" i="12" s="1"/>
  <c r="T54" i="12"/>
  <c r="D30" i="12"/>
  <c r="Q15" i="12"/>
  <c r="F51" i="12"/>
  <c r="V12" i="12"/>
  <c r="AA51" i="12"/>
  <c r="R15" i="12"/>
  <c r="W51" i="12"/>
  <c r="I43" i="12"/>
  <c r="I40" i="12" s="1"/>
  <c r="V18" i="12"/>
  <c r="AA39" i="12"/>
  <c r="N44" i="12"/>
  <c r="N41" i="12" s="1"/>
  <c r="K30" i="12"/>
  <c r="D48" i="12"/>
  <c r="Y12" i="12"/>
  <c r="P50" i="12"/>
  <c r="L8" i="6"/>
  <c r="AC92" i="12"/>
  <c r="D93" i="12"/>
  <c r="C91" i="12"/>
  <c r="O82" i="12"/>
  <c r="P85" i="12"/>
  <c r="AD85" i="12" s="1"/>
  <c r="Z43" i="12"/>
  <c r="Z40" i="12" s="1"/>
  <c r="T43" i="12"/>
  <c r="T40" i="12" s="1"/>
  <c r="T51" i="12"/>
  <c r="S43" i="12"/>
  <c r="S40" i="12" s="1"/>
  <c r="AB51" i="12"/>
  <c r="Y43" i="12"/>
  <c r="Y40" i="12" s="1"/>
  <c r="AA43" i="12"/>
  <c r="AA40" i="12" s="1"/>
  <c r="AC46" i="12"/>
  <c r="P52" i="12"/>
  <c r="F43" i="12"/>
  <c r="F40" i="12" s="1"/>
  <c r="J51" i="12"/>
  <c r="P49" i="12"/>
  <c r="I48" i="12"/>
  <c r="X19" i="12"/>
  <c r="Z19" i="12"/>
  <c r="U19" i="12"/>
  <c r="Q19" i="12"/>
  <c r="P34" i="12"/>
  <c r="O19" i="12"/>
  <c r="G19" i="12"/>
  <c r="I19" i="12"/>
  <c r="P22" i="12"/>
  <c r="G24" i="12"/>
  <c r="C37" i="12"/>
  <c r="C42" i="11"/>
  <c r="C39" i="12" s="1"/>
  <c r="U48" i="12"/>
  <c r="U43" i="12"/>
  <c r="AA57" i="12"/>
  <c r="AC55" i="12"/>
  <c r="AC28" i="12"/>
  <c r="D82" i="12"/>
  <c r="R43" i="12"/>
  <c r="Q24" i="12"/>
  <c r="AC16" i="12"/>
  <c r="Q44" i="12"/>
  <c r="Q41" i="12" s="1"/>
  <c r="AC47" i="12"/>
  <c r="S27" i="12"/>
  <c r="X20" i="12"/>
  <c r="AC11" i="12"/>
  <c r="AD11" i="12" s="1"/>
  <c r="S63" i="12"/>
  <c r="P38" i="12"/>
  <c r="G57" i="12"/>
  <c r="V36" i="12"/>
  <c r="M24" i="12"/>
  <c r="M19" i="12"/>
  <c r="E43" i="12"/>
  <c r="E48" i="12"/>
  <c r="V24" i="12"/>
  <c r="V19" i="12"/>
  <c r="D54" i="12"/>
  <c r="Q43" i="12"/>
  <c r="Q27" i="12"/>
  <c r="K37" i="6"/>
  <c r="L37" i="6" s="1"/>
  <c r="X4" i="12"/>
  <c r="X9" i="12"/>
  <c r="R9" i="12"/>
  <c r="R4" i="12"/>
  <c r="AB9" i="12"/>
  <c r="AB4" i="12"/>
  <c r="V5" i="12"/>
  <c r="Y5" i="12"/>
  <c r="M20" i="12"/>
  <c r="E44" i="12"/>
  <c r="E41" i="12" s="1"/>
  <c r="H93" i="12"/>
  <c r="W20" i="12"/>
  <c r="W4" i="12"/>
  <c r="W9" i="12"/>
  <c r="H44" i="12"/>
  <c r="H41" i="12" s="1"/>
  <c r="D87" i="12"/>
  <c r="F82" i="12"/>
  <c r="J19" i="12"/>
  <c r="Y19" i="12"/>
  <c r="N43" i="12"/>
  <c r="H19" i="12"/>
  <c r="AC34" i="12"/>
  <c r="O23" i="2"/>
  <c r="P23" i="2" s="1"/>
  <c r="Q22" i="7"/>
  <c r="R22" i="7" s="1"/>
  <c r="K48" i="6"/>
  <c r="L48" i="6" s="1"/>
  <c r="K36" i="6"/>
  <c r="L36" i="6" s="1"/>
  <c r="Y82" i="12"/>
  <c r="Y93" i="12"/>
  <c r="N20" i="12"/>
  <c r="K51" i="12"/>
  <c r="Q12" i="12"/>
  <c r="U9" i="12"/>
  <c r="U4" i="12"/>
  <c r="D44" i="12"/>
  <c r="D41" i="12" s="1"/>
  <c r="Y24" i="12"/>
  <c r="L30" i="12"/>
  <c r="L24" i="12"/>
  <c r="L19" i="12"/>
  <c r="F44" i="12"/>
  <c r="F41" i="12" s="1"/>
  <c r="AB5" i="12"/>
  <c r="I24" i="12"/>
  <c r="O27" i="12"/>
  <c r="R12" i="12"/>
  <c r="X48" i="12"/>
  <c r="N30" i="12"/>
  <c r="Z15" i="12"/>
  <c r="Z12" i="12"/>
  <c r="O20" i="12"/>
  <c r="O39" i="12"/>
  <c r="Y4" i="12"/>
  <c r="Y9" i="12"/>
  <c r="AB48" i="12"/>
  <c r="E20" i="12"/>
  <c r="I51" i="12"/>
  <c r="AC14" i="12"/>
  <c r="AD14" i="12" s="1"/>
  <c r="Z27" i="12"/>
  <c r="M54" i="12"/>
  <c r="AA5" i="12"/>
  <c r="U18" i="12"/>
  <c r="Y54" i="12"/>
  <c r="AC62" i="12"/>
  <c r="AD62" i="12" s="1"/>
  <c r="H20" i="12"/>
  <c r="E36" i="12"/>
  <c r="L51" i="12"/>
  <c r="T15" i="12"/>
  <c r="K56" i="6"/>
  <c r="L56" i="6" s="1"/>
  <c r="M87" i="12"/>
  <c r="AC29" i="12"/>
  <c r="K76" i="6"/>
  <c r="L76" i="6" s="1"/>
  <c r="AA93" i="12"/>
  <c r="AA82" i="12"/>
  <c r="T63" i="12"/>
  <c r="H39" i="12"/>
  <c r="Q5" i="12"/>
  <c r="AC8" i="12"/>
  <c r="AD8" i="12" s="1"/>
  <c r="AA19" i="12"/>
  <c r="AA24" i="12"/>
  <c r="S20" i="12"/>
  <c r="Y44" i="12"/>
  <c r="Y41" i="12" s="1"/>
  <c r="I30" i="12"/>
  <c r="AC25" i="12"/>
  <c r="K38" i="6"/>
  <c r="L38" i="6" s="1"/>
  <c r="V63" i="12"/>
  <c r="Z9" i="12"/>
  <c r="Z4" i="12"/>
  <c r="S60" i="12"/>
  <c r="O93" i="12"/>
  <c r="M44" i="12"/>
  <c r="M41" i="12" s="1"/>
  <c r="P92" i="12"/>
  <c r="S24" i="12"/>
  <c r="S19" i="12"/>
  <c r="R82" i="12"/>
  <c r="R93" i="12"/>
  <c r="L87" i="12"/>
  <c r="R19" i="12"/>
  <c r="Q20" i="12"/>
  <c r="AC13" i="12"/>
  <c r="AD13" i="12" s="1"/>
  <c r="K57" i="6"/>
  <c r="L57" i="6" s="1"/>
  <c r="Z93" i="12"/>
  <c r="Z82" i="12"/>
  <c r="O44" i="12"/>
  <c r="O41" i="12" s="1"/>
  <c r="K39" i="12"/>
  <c r="I39" i="12"/>
  <c r="K19" i="12"/>
  <c r="K24" i="12"/>
  <c r="F20" i="12"/>
  <c r="T20" i="12"/>
  <c r="AA15" i="12"/>
  <c r="D43" i="12"/>
  <c r="D40" i="12" s="1"/>
  <c r="O87" i="12"/>
  <c r="AC10" i="12"/>
  <c r="AD10" i="12" s="1"/>
  <c r="O56" i="2"/>
  <c r="P56" i="2" s="1"/>
  <c r="P47" i="2"/>
  <c r="P41" i="2"/>
  <c r="P62" i="2"/>
  <c r="K51" i="6"/>
  <c r="L51" i="6" s="1"/>
  <c r="K54" i="6"/>
  <c r="L54" i="6" s="1"/>
  <c r="K34" i="6"/>
  <c r="L34" i="6" s="1"/>
  <c r="H87" i="12"/>
  <c r="H82" i="12"/>
  <c r="U24" i="12"/>
  <c r="K27" i="12"/>
  <c r="W44" i="12"/>
  <c r="W41" i="12" s="1"/>
  <c r="L20" i="12"/>
  <c r="G51" i="12"/>
  <c r="L44" i="12"/>
  <c r="L41" i="12" s="1"/>
  <c r="T4" i="12"/>
  <c r="T9" i="12"/>
  <c r="T5" i="12"/>
  <c r="G20" i="12"/>
  <c r="S12" i="12"/>
  <c r="F30" i="12"/>
  <c r="X27" i="12"/>
  <c r="H54" i="12"/>
  <c r="K18" i="12"/>
  <c r="AA54" i="12"/>
  <c r="H48" i="12"/>
  <c r="H43" i="12"/>
  <c r="X5" i="12"/>
  <c r="AB27" i="12"/>
  <c r="AA9" i="12"/>
  <c r="AA4" i="12"/>
  <c r="E54" i="12"/>
  <c r="S5" i="12"/>
  <c r="U30" i="12"/>
  <c r="W48" i="12"/>
  <c r="AB57" i="12"/>
  <c r="J87" i="12"/>
  <c r="U27" i="12"/>
  <c r="Y18" i="12"/>
  <c r="U63" i="12"/>
  <c r="X12" i="12"/>
  <c r="Z44" i="12"/>
  <c r="Z41" i="12" s="1"/>
  <c r="T57" i="12"/>
  <c r="P26" i="12"/>
  <c r="M39" i="12"/>
  <c r="V4" i="12"/>
  <c r="V9" i="12"/>
  <c r="AB18" i="12"/>
  <c r="X63" i="12"/>
  <c r="K50" i="6"/>
  <c r="L50" i="6" s="1"/>
  <c r="K29" i="6"/>
  <c r="L29" i="6" s="1"/>
  <c r="AB24" i="12"/>
  <c r="AB19" i="12"/>
  <c r="Q9" i="12"/>
  <c r="Q4" i="12"/>
  <c r="P28" i="12"/>
  <c r="T19" i="12"/>
  <c r="K77" i="6"/>
  <c r="L77" i="6" s="1"/>
  <c r="U20" i="12"/>
  <c r="M43" i="12"/>
  <c r="M48" i="12"/>
  <c r="P86" i="12"/>
  <c r="AD86" i="12" s="1"/>
  <c r="Q30" i="12"/>
  <c r="K49" i="6"/>
  <c r="L49" i="6" s="1"/>
  <c r="K28" i="6"/>
  <c r="L28" i="6" s="1"/>
  <c r="E18" i="12"/>
  <c r="L48" i="12"/>
  <c r="L43" i="12"/>
  <c r="AC49" i="12"/>
  <c r="AC52" i="12"/>
  <c r="V43" i="12"/>
  <c r="AB43" i="12"/>
  <c r="F48" i="12"/>
  <c r="N19" i="12"/>
  <c r="K52" i="6"/>
  <c r="L52" i="6" s="1"/>
  <c r="K59" i="6"/>
  <c r="L59" i="6" s="1"/>
  <c r="K26" i="6"/>
  <c r="L26" i="6" s="1"/>
  <c r="T36" i="12"/>
  <c r="U44" i="12"/>
  <c r="U41" i="12" s="1"/>
  <c r="K20" i="12"/>
  <c r="O43" i="12"/>
  <c r="O48" i="12"/>
  <c r="G54" i="12"/>
  <c r="L18" i="12"/>
  <c r="G30" i="12"/>
  <c r="P35" i="12"/>
  <c r="W18" i="12"/>
  <c r="Y57" i="12"/>
  <c r="I44" i="12"/>
  <c r="I41" i="12" s="1"/>
  <c r="V15" i="12"/>
  <c r="Y51" i="12"/>
  <c r="J39" i="12"/>
  <c r="S9" i="12"/>
  <c r="S4" i="12"/>
  <c r="P42" i="2"/>
  <c r="P46" i="12"/>
  <c r="P47" i="12"/>
  <c r="P55" i="12"/>
  <c r="AC37" i="12"/>
  <c r="AA44" i="12"/>
  <c r="AA41" i="12" s="1"/>
  <c r="AC7" i="12"/>
  <c r="AD7" i="12" s="1"/>
  <c r="K64" i="6"/>
  <c r="L64" i="6" s="1"/>
  <c r="K25" i="6"/>
  <c r="L25" i="6" s="1"/>
  <c r="AB82" i="12"/>
  <c r="AB93" i="12"/>
  <c r="I36" i="12"/>
  <c r="N54" i="12"/>
  <c r="AB15" i="12"/>
  <c r="X30" i="12"/>
  <c r="E51" i="12"/>
  <c r="H30" i="12"/>
  <c r="I57" i="12"/>
  <c r="X18" i="12"/>
  <c r="M27" i="12"/>
  <c r="Q60" i="12"/>
  <c r="O36" i="12"/>
  <c r="Z24" i="12"/>
  <c r="F36" i="12"/>
  <c r="O54" i="12"/>
  <c r="G93" i="12"/>
  <c r="X39" i="12"/>
  <c r="W54" i="12"/>
  <c r="G48" i="12"/>
  <c r="G43" i="12"/>
  <c r="E87" i="12"/>
  <c r="W5" i="12"/>
  <c r="AC17" i="12"/>
  <c r="M57" i="12"/>
  <c r="Q82" i="12"/>
  <c r="Q93" i="12"/>
  <c r="E39" i="12"/>
  <c r="L54" i="12"/>
  <c r="Z5" i="12"/>
  <c r="T18" i="12"/>
  <c r="AB30" i="12"/>
  <c r="X54" i="12"/>
  <c r="C58" i="12"/>
  <c r="C69" i="11"/>
  <c r="C60" i="12" s="1"/>
  <c r="N14" i="7"/>
  <c r="D13" i="8"/>
  <c r="K20" i="6"/>
  <c r="L20" i="6" s="1"/>
  <c r="W64" i="7"/>
  <c r="Y64" i="7" s="1"/>
  <c r="H64" i="7"/>
  <c r="I64" i="7" s="1"/>
  <c r="O28" i="2"/>
  <c r="P28" i="2" s="1"/>
  <c r="K23" i="6"/>
  <c r="L23" i="6" s="1"/>
  <c r="K24" i="6"/>
  <c r="L24" i="6" s="1"/>
  <c r="K13" i="6"/>
  <c r="L13" i="6" s="1"/>
  <c r="H48" i="7"/>
  <c r="I48" i="7" s="1"/>
  <c r="O54" i="2"/>
  <c r="P54" i="2" s="1"/>
  <c r="K19" i="6"/>
  <c r="L19" i="6" s="1"/>
  <c r="O22" i="2"/>
  <c r="P22" i="2" s="1"/>
  <c r="O59" i="2"/>
  <c r="P59" i="2" s="1"/>
  <c r="K18" i="6"/>
  <c r="L18" i="6" s="1"/>
  <c r="O58" i="2"/>
  <c r="P58" i="2" s="1"/>
  <c r="O27" i="2"/>
  <c r="P27" i="2" s="1"/>
  <c r="K21" i="6"/>
  <c r="L21" i="6" s="1"/>
  <c r="K74" i="6"/>
  <c r="L74" i="6" s="1"/>
  <c r="O57" i="2"/>
  <c r="P57" i="2" s="1"/>
  <c r="O20" i="2"/>
  <c r="P20" i="2" s="1"/>
  <c r="O55" i="2"/>
  <c r="P55" i="2" s="1"/>
  <c r="P46" i="2"/>
  <c r="L40" i="2"/>
  <c r="O29" i="2"/>
  <c r="P29" i="2" s="1"/>
  <c r="K17" i="6"/>
  <c r="L17" i="6" s="1"/>
  <c r="K43" i="6"/>
  <c r="L43" i="6" s="1"/>
  <c r="O104" i="2"/>
  <c r="K14" i="6"/>
  <c r="L14" i="6" s="1"/>
  <c r="H53" i="7"/>
  <c r="I53" i="7" s="1"/>
  <c r="E41" i="8"/>
  <c r="O21" i="2"/>
  <c r="P21" i="2" s="1"/>
  <c r="G96" i="2"/>
  <c r="T96" i="2"/>
  <c r="V96" i="2" s="1"/>
  <c r="H60" i="7"/>
  <c r="I60" i="7" s="1"/>
  <c r="E40" i="8"/>
  <c r="T62" i="2"/>
  <c r="G62" i="2"/>
  <c r="H62" i="2" s="1"/>
  <c r="G12" i="2"/>
  <c r="H12" i="2" s="1"/>
  <c r="W10" i="7"/>
  <c r="Y10" i="7" s="1"/>
  <c r="H10" i="7"/>
  <c r="G11" i="2"/>
  <c r="H11" i="2" s="1"/>
  <c r="E10" i="8"/>
  <c r="H47" i="7"/>
  <c r="I47" i="7" s="1"/>
  <c r="AD64" i="11"/>
  <c r="AD87" i="11"/>
  <c r="AE87" i="11" s="1"/>
  <c r="AD62" i="11"/>
  <c r="AE62" i="11" s="1"/>
  <c r="AD88" i="11"/>
  <c r="AE88" i="11" s="1"/>
  <c r="AD56" i="11"/>
  <c r="AD83" i="11"/>
  <c r="AE83" i="11" s="1"/>
  <c r="AD29" i="11"/>
  <c r="AE29" i="11" s="1"/>
  <c r="AD80" i="11"/>
  <c r="AE80" i="11" s="1"/>
  <c r="AD82" i="11"/>
  <c r="AE82" i="11" s="1"/>
  <c r="AD106" i="11"/>
  <c r="AE106" i="11" s="1"/>
  <c r="H79" i="6"/>
  <c r="J40" i="6"/>
  <c r="AD42" i="11"/>
  <c r="AD94" i="11"/>
  <c r="AD40" i="11"/>
  <c r="AE40" i="11" s="1"/>
  <c r="AD37" i="11"/>
  <c r="AD79" i="11"/>
  <c r="AE79" i="11" s="1"/>
  <c r="AD95" i="11"/>
  <c r="AC90" i="11"/>
  <c r="AD90" i="11" s="1"/>
  <c r="AE90" i="11" s="1"/>
  <c r="AD71" i="11"/>
  <c r="AE71" i="11" s="1"/>
  <c r="AD7" i="11"/>
  <c r="AD34" i="11"/>
  <c r="AE34" i="11" s="1"/>
  <c r="AD77" i="11"/>
  <c r="AE77" i="11" s="1"/>
  <c r="AD25" i="11"/>
  <c r="AE25" i="11" s="1"/>
  <c r="AD65" i="11"/>
  <c r="AE65" i="11" s="1"/>
  <c r="AD4" i="11"/>
  <c r="J78" i="6"/>
  <c r="W52" i="7"/>
  <c r="Y52" i="7" s="1"/>
  <c r="W48" i="7"/>
  <c r="Y48" i="7" s="1"/>
  <c r="O40" i="2"/>
  <c r="L86" i="2"/>
  <c r="N51" i="7" s="1"/>
  <c r="L70" i="6"/>
  <c r="W9" i="7"/>
  <c r="W16" i="7"/>
  <c r="P49" i="2"/>
  <c r="P43" i="2"/>
  <c r="J68" i="6"/>
  <c r="L105" i="2"/>
  <c r="D100" i="2"/>
  <c r="D83" i="2"/>
  <c r="D71" i="2"/>
  <c r="L22" i="6"/>
  <c r="AD70" i="11"/>
  <c r="AE70" i="11" s="1"/>
  <c r="AD59" i="11"/>
  <c r="AE59" i="11" s="1"/>
  <c r="AD13" i="11"/>
  <c r="AE13" i="11" s="1"/>
  <c r="E51" i="7"/>
  <c r="E45" i="8"/>
  <c r="AD85" i="11"/>
  <c r="AE85" i="11" s="1"/>
  <c r="AD86" i="11"/>
  <c r="AE86" i="11" s="1"/>
  <c r="AD76" i="11"/>
  <c r="AE76" i="11" s="1"/>
  <c r="AD55" i="11"/>
  <c r="AD26" i="11"/>
  <c r="AE26" i="11" s="1"/>
  <c r="AD61" i="11"/>
  <c r="AD31" i="11"/>
  <c r="AD101" i="11"/>
  <c r="AD109" i="11"/>
  <c r="AE109" i="11" s="1"/>
  <c r="AD58" i="11"/>
  <c r="M51" i="11"/>
  <c r="AC72" i="12"/>
  <c r="AC87" i="12"/>
  <c r="AC21" i="11"/>
  <c r="AA66" i="12"/>
  <c r="AC69" i="12"/>
  <c r="P102" i="12"/>
  <c r="AD102" i="12" s="1"/>
  <c r="AC66" i="11"/>
  <c r="AD66" i="11" s="1"/>
  <c r="E51" i="11"/>
  <c r="AC84" i="11"/>
  <c r="AC27" i="11"/>
  <c r="AC36" i="11"/>
  <c r="AD36" i="11" s="1"/>
  <c r="AE36" i="11" s="1"/>
  <c r="AC33" i="11"/>
  <c r="P12" i="11"/>
  <c r="U51" i="11"/>
  <c r="P15" i="11"/>
  <c r="AD15" i="11" s="1"/>
  <c r="P66" i="7"/>
  <c r="P6" i="12"/>
  <c r="AC81" i="11"/>
  <c r="Y50" i="11"/>
  <c r="Y51" i="11" s="1"/>
  <c r="S105" i="11"/>
  <c r="AC105" i="11" s="1"/>
  <c r="AC108" i="11"/>
  <c r="P111" i="11"/>
  <c r="AD111" i="11" s="1"/>
  <c r="AE111" i="11" s="1"/>
  <c r="F105" i="11"/>
  <c r="P104" i="11"/>
  <c r="AD104" i="11" s="1"/>
  <c r="AE104" i="11" s="1"/>
  <c r="P108" i="11"/>
  <c r="L50" i="11"/>
  <c r="L75" i="11"/>
  <c r="P84" i="11"/>
  <c r="P81" i="11"/>
  <c r="P74" i="11"/>
  <c r="I75" i="11"/>
  <c r="P72" i="11"/>
  <c r="P69" i="11"/>
  <c r="P39" i="11"/>
  <c r="AD39" i="11" s="1"/>
  <c r="P33" i="11"/>
  <c r="E6" i="11"/>
  <c r="E128" i="11" s="1"/>
  <c r="Q66" i="12"/>
  <c r="AC64" i="12"/>
  <c r="AC94" i="12"/>
  <c r="AD94" i="12" s="1"/>
  <c r="P96" i="12"/>
  <c r="P78" i="12"/>
  <c r="AD78" i="12" s="1"/>
  <c r="P69" i="12"/>
  <c r="K66" i="12"/>
  <c r="I79" i="6"/>
  <c r="C39" i="8"/>
  <c r="E23" i="7"/>
  <c r="G23" i="7" s="1"/>
  <c r="E21" i="7"/>
  <c r="G21" i="7" s="1"/>
  <c r="W65" i="7"/>
  <c r="Y65" i="7" s="1"/>
  <c r="E66" i="7"/>
  <c r="D8" i="8"/>
  <c r="L42" i="6"/>
  <c r="O26" i="2"/>
  <c r="P26" i="2" s="1"/>
  <c r="O25" i="2"/>
  <c r="G54" i="2"/>
  <c r="H54" i="2" s="1"/>
  <c r="T54" i="2"/>
  <c r="V54" i="2" s="1"/>
  <c r="D60" i="2"/>
  <c r="T53" i="2"/>
  <c r="M86" i="2"/>
  <c r="O51" i="7" s="1"/>
  <c r="G79" i="2"/>
  <c r="L30" i="2"/>
  <c r="G57" i="2"/>
  <c r="H57" i="2" s="1"/>
  <c r="T57" i="2"/>
  <c r="V57" i="2" s="1"/>
  <c r="T67" i="2"/>
  <c r="T55" i="2"/>
  <c r="V55" i="2" s="1"/>
  <c r="G55" i="2"/>
  <c r="H55" i="2" s="1"/>
  <c r="V105" i="2"/>
  <c r="G58" i="2"/>
  <c r="H58" i="2" s="1"/>
  <c r="T58" i="2"/>
  <c r="V58" i="2" s="1"/>
  <c r="T41" i="2"/>
  <c r="G41" i="2"/>
  <c r="H41" i="2" s="1"/>
  <c r="G56" i="2"/>
  <c r="H56" i="2" s="1"/>
  <c r="T56" i="2"/>
  <c r="V56" i="2" s="1"/>
  <c r="T88" i="2"/>
  <c r="V88" i="2" s="1"/>
  <c r="G88" i="2"/>
  <c r="D86" i="2"/>
  <c r="T87" i="2"/>
  <c r="V87" i="2" s="1"/>
  <c r="P75" i="12"/>
  <c r="AD75" i="12" s="1"/>
  <c r="G66" i="12"/>
  <c r="X66" i="12"/>
  <c r="AC33" i="12"/>
  <c r="AD33" i="12" s="1"/>
  <c r="AC65" i="12"/>
  <c r="AC96" i="12"/>
  <c r="AC81" i="12"/>
  <c r="H66" i="12"/>
  <c r="P81" i="12"/>
  <c r="P72" i="12"/>
  <c r="AC99" i="12"/>
  <c r="AD99" i="12" s="1"/>
  <c r="P65" i="12"/>
  <c r="O66" i="12"/>
  <c r="W66" i="12"/>
  <c r="P64" i="12"/>
  <c r="J66" i="12"/>
  <c r="AB66" i="12"/>
  <c r="R66" i="12"/>
  <c r="AC6" i="11"/>
  <c r="P103" i="11"/>
  <c r="D105" i="11"/>
  <c r="P60" i="11"/>
  <c r="AD60" i="11" s="1"/>
  <c r="R49" i="11"/>
  <c r="R54" i="11"/>
  <c r="N49" i="11"/>
  <c r="N54" i="11"/>
  <c r="P118" i="11"/>
  <c r="H54" i="11"/>
  <c r="H49" i="11"/>
  <c r="H51" i="11" s="1"/>
  <c r="V49" i="11"/>
  <c r="V54" i="11"/>
  <c r="O54" i="11"/>
  <c r="O49" i="11"/>
  <c r="O51" i="11" s="1"/>
  <c r="I50" i="11"/>
  <c r="AC12" i="11"/>
  <c r="N75" i="11"/>
  <c r="T50" i="11"/>
  <c r="AC63" i="11"/>
  <c r="AC23" i="11"/>
  <c r="I6" i="11"/>
  <c r="R75" i="11"/>
  <c r="L49" i="11"/>
  <c r="L54" i="11"/>
  <c r="Q54" i="11"/>
  <c r="Q49" i="11"/>
  <c r="P63" i="11"/>
  <c r="Z54" i="11"/>
  <c r="Z49" i="11"/>
  <c r="P78" i="11"/>
  <c r="D54" i="11"/>
  <c r="D49" i="11"/>
  <c r="P52" i="11"/>
  <c r="S49" i="11"/>
  <c r="S54" i="11"/>
  <c r="D93" i="11"/>
  <c r="P57" i="11"/>
  <c r="AC73" i="11"/>
  <c r="Q75" i="11"/>
  <c r="Z50" i="11"/>
  <c r="AC72" i="11"/>
  <c r="F49" i="11"/>
  <c r="F54" i="11"/>
  <c r="G49" i="11"/>
  <c r="G51" i="11" s="1"/>
  <c r="G54" i="11"/>
  <c r="P9" i="11"/>
  <c r="AD9" i="11" s="1"/>
  <c r="AC53" i="11"/>
  <c r="Q50" i="11"/>
  <c r="D50" i="11"/>
  <c r="P53" i="11"/>
  <c r="AB49" i="11"/>
  <c r="AB51" i="11" s="1"/>
  <c r="AB54" i="11"/>
  <c r="I54" i="11"/>
  <c r="I49" i="11"/>
  <c r="AC96" i="11"/>
  <c r="T54" i="11"/>
  <c r="AC57" i="11"/>
  <c r="P96" i="11"/>
  <c r="AB24" i="11"/>
  <c r="AB129" i="11" s="1"/>
  <c r="S50" i="11"/>
  <c r="AC74" i="11"/>
  <c r="P73" i="11"/>
  <c r="D75" i="11"/>
  <c r="AC78" i="11"/>
  <c r="K49" i="11"/>
  <c r="K54" i="11"/>
  <c r="AA49" i="11"/>
  <c r="AA54" i="11"/>
  <c r="N50" i="11"/>
  <c r="AC103" i="11"/>
  <c r="J49" i="11"/>
  <c r="J54" i="11"/>
  <c r="P27" i="11"/>
  <c r="R50" i="11"/>
  <c r="P23" i="11"/>
  <c r="D40" i="9"/>
  <c r="D51" i="9"/>
  <c r="C112" i="9"/>
  <c r="D112" i="9"/>
  <c r="O66" i="7"/>
  <c r="Q52" i="7"/>
  <c r="Q65" i="7"/>
  <c r="M63" i="2"/>
  <c r="O34" i="7" s="1"/>
  <c r="W105" i="2"/>
  <c r="M40" i="2"/>
  <c r="L83" i="2" l="1"/>
  <c r="L100" i="2" s="1"/>
  <c r="L79" i="2"/>
  <c r="L78" i="2"/>
  <c r="N78" i="2" s="1"/>
  <c r="L77" i="2"/>
  <c r="N77" i="2" s="1"/>
  <c r="L76" i="2"/>
  <c r="N76" i="2" s="1"/>
  <c r="L75" i="2"/>
  <c r="N75" i="2" s="1"/>
  <c r="O20" i="7"/>
  <c r="X61" i="7"/>
  <c r="Z61" i="7"/>
  <c r="AA61" i="7" s="1"/>
  <c r="O96" i="2"/>
  <c r="P96" i="2" s="1"/>
  <c r="P61" i="7"/>
  <c r="AD69" i="12"/>
  <c r="O88" i="2"/>
  <c r="P88" i="2" s="1"/>
  <c r="V67" i="2"/>
  <c r="T63" i="2"/>
  <c r="X60" i="7"/>
  <c r="Q53" i="7"/>
  <c r="R53" i="7" s="1"/>
  <c r="Z46" i="11"/>
  <c r="Y48" i="11"/>
  <c r="H43" i="11"/>
  <c r="G45" i="11"/>
  <c r="G22" i="11"/>
  <c r="G24" i="11" s="1"/>
  <c r="G129" i="11" s="1"/>
  <c r="T64" i="2"/>
  <c r="V64" i="2" s="1"/>
  <c r="N63" i="2"/>
  <c r="D16" i="8"/>
  <c r="U50" i="2"/>
  <c r="P104" i="2"/>
  <c r="Q16" i="7"/>
  <c r="R16" i="7" s="1"/>
  <c r="U66" i="2"/>
  <c r="V66" i="2"/>
  <c r="W66" i="2" s="1"/>
  <c r="X66" i="2" s="1"/>
  <c r="F39" i="2"/>
  <c r="G39" i="2" s="1"/>
  <c r="H39" i="2" s="1"/>
  <c r="T39" i="2"/>
  <c r="B30" i="10"/>
  <c r="N37" i="2"/>
  <c r="N36" i="2" s="1"/>
  <c r="L36" i="2"/>
  <c r="U51" i="2"/>
  <c r="F37" i="2"/>
  <c r="T37" i="2"/>
  <c r="D36" i="2"/>
  <c r="B31" i="10"/>
  <c r="AD72" i="12"/>
  <c r="G67" i="2"/>
  <c r="H67" i="2" s="1"/>
  <c r="B32" i="10"/>
  <c r="B29" i="10"/>
  <c r="G65" i="2"/>
  <c r="F64" i="2"/>
  <c r="F63" i="2" s="1"/>
  <c r="F38" i="2"/>
  <c r="G38" i="2" s="1"/>
  <c r="H38" i="2" s="1"/>
  <c r="T38" i="2"/>
  <c r="U65" i="2"/>
  <c r="V65" i="2"/>
  <c r="W65" i="2" s="1"/>
  <c r="X65" i="2" s="1"/>
  <c r="AD81" i="12"/>
  <c r="C45" i="11"/>
  <c r="B33" i="10"/>
  <c r="J21" i="12"/>
  <c r="O21" i="12"/>
  <c r="AD65" i="12"/>
  <c r="AD22" i="12"/>
  <c r="I45" i="12"/>
  <c r="V53" i="2"/>
  <c r="V52" i="2" s="1"/>
  <c r="T52" i="2"/>
  <c r="D22" i="8"/>
  <c r="E22" i="8" s="1"/>
  <c r="N34" i="7"/>
  <c r="G31" i="7"/>
  <c r="H31" i="7" s="1"/>
  <c r="I31" i="7" s="1"/>
  <c r="S21" i="12"/>
  <c r="V21" i="12"/>
  <c r="AA21" i="12"/>
  <c r="D104" i="12"/>
  <c r="Y21" i="12"/>
  <c r="X6" i="12"/>
  <c r="F45" i="12"/>
  <c r="AD17" i="12"/>
  <c r="R21" i="12"/>
  <c r="Z42" i="12"/>
  <c r="AB21" i="12"/>
  <c r="W21" i="12"/>
  <c r="AD38" i="12"/>
  <c r="Z21" i="12"/>
  <c r="I9" i="7"/>
  <c r="R9" i="7"/>
  <c r="AC24" i="12"/>
  <c r="AC39" i="12"/>
  <c r="AD23" i="12"/>
  <c r="G45" i="12"/>
  <c r="S6" i="12"/>
  <c r="AD50" i="12"/>
  <c r="I21" i="12"/>
  <c r="Q12" i="7"/>
  <c r="Y11" i="7"/>
  <c r="Z11" i="7" s="1"/>
  <c r="AA11" i="7" s="1"/>
  <c r="X11" i="7"/>
  <c r="B9" i="10" s="1"/>
  <c r="P12" i="7"/>
  <c r="H12" i="7"/>
  <c r="Y8" i="7"/>
  <c r="Z8" i="7" s="1"/>
  <c r="W12" i="7"/>
  <c r="G12" i="7"/>
  <c r="Y16" i="7"/>
  <c r="H16" i="7"/>
  <c r="P14" i="7"/>
  <c r="Q14" i="7" s="1"/>
  <c r="R14" i="7" s="1"/>
  <c r="X9" i="7"/>
  <c r="B7" i="10" s="1"/>
  <c r="Y9" i="7"/>
  <c r="X22" i="7"/>
  <c r="B15" i="10" s="1"/>
  <c r="U103" i="2"/>
  <c r="U105" i="2" s="1"/>
  <c r="X103" i="2"/>
  <c r="X104" i="2"/>
  <c r="X8" i="7"/>
  <c r="B6" i="10" s="1"/>
  <c r="G83" i="2"/>
  <c r="O83" i="2" s="1"/>
  <c r="W83" i="2" s="1"/>
  <c r="X13" i="2"/>
  <c r="G66" i="7"/>
  <c r="N30" i="7"/>
  <c r="P30" i="7" s="1"/>
  <c r="N21" i="7"/>
  <c r="P21" i="7" s="1"/>
  <c r="C95" i="11"/>
  <c r="C86" i="12" s="1"/>
  <c r="D39" i="8"/>
  <c r="E39" i="8" s="1"/>
  <c r="W51" i="7"/>
  <c r="Z22" i="7"/>
  <c r="AA22" i="7" s="1"/>
  <c r="H79" i="2"/>
  <c r="X10" i="7"/>
  <c r="B8" i="10" s="1"/>
  <c r="V62" i="2"/>
  <c r="W62" i="2" s="1"/>
  <c r="X62" i="2" s="1"/>
  <c r="E94" i="2"/>
  <c r="E95" i="2"/>
  <c r="P40" i="2"/>
  <c r="W96" i="2"/>
  <c r="X96" i="2" s="1"/>
  <c r="AE37" i="11"/>
  <c r="AE31" i="11"/>
  <c r="V45" i="12"/>
  <c r="K45" i="12"/>
  <c r="C85" i="12"/>
  <c r="AA6" i="12"/>
  <c r="Q21" i="12"/>
  <c r="AC57" i="12"/>
  <c r="AE15" i="11"/>
  <c r="C33" i="11"/>
  <c r="C30" i="12" s="1"/>
  <c r="C28" i="12"/>
  <c r="AC27" i="12"/>
  <c r="AD53" i="12"/>
  <c r="AD56" i="12"/>
  <c r="D45" i="12"/>
  <c r="AC54" i="12"/>
  <c r="AE94" i="11"/>
  <c r="AD37" i="12"/>
  <c r="T21" i="12"/>
  <c r="Q45" i="12"/>
  <c r="E135" i="11"/>
  <c r="E139" i="11" s="1"/>
  <c r="C39" i="11"/>
  <c r="C36" i="12" s="1"/>
  <c r="C34" i="12"/>
  <c r="AE42" i="11"/>
  <c r="AD35" i="12"/>
  <c r="K21" i="12"/>
  <c r="AC30" i="12"/>
  <c r="AC51" i="12"/>
  <c r="J45" i="12"/>
  <c r="AD29" i="12"/>
  <c r="AD34" i="12"/>
  <c r="W6" i="12"/>
  <c r="AC48" i="12"/>
  <c r="AD64" i="12"/>
  <c r="Z45" i="12"/>
  <c r="AC18" i="12"/>
  <c r="O45" i="12"/>
  <c r="AC20" i="12"/>
  <c r="U6" i="12"/>
  <c r="H21" i="12"/>
  <c r="U21" i="12"/>
  <c r="AB45" i="12"/>
  <c r="P51" i="12"/>
  <c r="AD26" i="12"/>
  <c r="AD92" i="12"/>
  <c r="N45" i="12"/>
  <c r="R45" i="12"/>
  <c r="P57" i="12"/>
  <c r="AD55" i="12"/>
  <c r="P24" i="12"/>
  <c r="Y6" i="12"/>
  <c r="M21" i="12"/>
  <c r="D84" i="12"/>
  <c r="X21" i="12"/>
  <c r="P87" i="12"/>
  <c r="AD87" i="12" s="1"/>
  <c r="T45" i="12"/>
  <c r="AD49" i="12"/>
  <c r="AD46" i="12"/>
  <c r="AD52" i="12"/>
  <c r="AC63" i="12"/>
  <c r="AD63" i="12" s="1"/>
  <c r="S45" i="12"/>
  <c r="AA45" i="12"/>
  <c r="R40" i="12"/>
  <c r="R42" i="12" s="1"/>
  <c r="AB40" i="12"/>
  <c r="AB103" i="12" s="1"/>
  <c r="V40" i="12"/>
  <c r="V42" i="12" s="1"/>
  <c r="G40" i="12"/>
  <c r="G42" i="12" s="1"/>
  <c r="P54" i="12"/>
  <c r="P43" i="12"/>
  <c r="O40" i="12"/>
  <c r="O42" i="12" s="1"/>
  <c r="N40" i="12"/>
  <c r="N42" i="12" s="1"/>
  <c r="P48" i="12"/>
  <c r="P39" i="12"/>
  <c r="AC36" i="12"/>
  <c r="AC19" i="12"/>
  <c r="P36" i="12"/>
  <c r="G21" i="12"/>
  <c r="P30" i="12"/>
  <c r="AC4" i="12"/>
  <c r="AD4" i="12" s="1"/>
  <c r="AC15" i="12"/>
  <c r="AD15" i="12" s="1"/>
  <c r="Z6" i="12"/>
  <c r="AB6" i="12"/>
  <c r="AC44" i="12"/>
  <c r="N21" i="12"/>
  <c r="R6" i="12"/>
  <c r="P20" i="12"/>
  <c r="Y45" i="12"/>
  <c r="P44" i="12"/>
  <c r="L40" i="12"/>
  <c r="L42" i="12" s="1"/>
  <c r="L45" i="12"/>
  <c r="Q6" i="12"/>
  <c r="AC9" i="12"/>
  <c r="AD9" i="12" s="1"/>
  <c r="AC5" i="12"/>
  <c r="AD5" i="12" s="1"/>
  <c r="Z10" i="7"/>
  <c r="AA10" i="7" s="1"/>
  <c r="Q40" i="12"/>
  <c r="Q42" i="12" s="1"/>
  <c r="AD47" i="12"/>
  <c r="M45" i="12"/>
  <c r="M40" i="12"/>
  <c r="M42" i="12" s="1"/>
  <c r="AD28" i="12"/>
  <c r="V6" i="12"/>
  <c r="L21" i="12"/>
  <c r="AC12" i="12"/>
  <c r="AD12" i="12" s="1"/>
  <c r="U45" i="12"/>
  <c r="U40" i="12"/>
  <c r="U42" i="12" s="1"/>
  <c r="C9" i="11"/>
  <c r="AE4" i="11"/>
  <c r="AE7" i="11"/>
  <c r="C7" i="12"/>
  <c r="T6" i="12"/>
  <c r="Y42" i="12"/>
  <c r="H88" i="2"/>
  <c r="H40" i="12"/>
  <c r="H42" i="12" s="1"/>
  <c r="H45" i="12"/>
  <c r="E45" i="12"/>
  <c r="E40" i="12"/>
  <c r="X53" i="7"/>
  <c r="X48" i="7"/>
  <c r="B27" i="10" s="1"/>
  <c r="O67" i="2"/>
  <c r="H65" i="7"/>
  <c r="I65" i="7" s="1"/>
  <c r="I66" i="7" s="1"/>
  <c r="Z48" i="7"/>
  <c r="AA48" i="7" s="1"/>
  <c r="Z53" i="7"/>
  <c r="AA53" i="7" s="1"/>
  <c r="Z64" i="7"/>
  <c r="AA64" i="7" s="1"/>
  <c r="G51" i="7"/>
  <c r="G62" i="7" s="1"/>
  <c r="X64" i="7"/>
  <c r="B39" i="10" s="1"/>
  <c r="G78" i="2"/>
  <c r="H78" i="2" s="1"/>
  <c r="U62" i="2"/>
  <c r="W66" i="7"/>
  <c r="Z65" i="7"/>
  <c r="AA65" i="7" s="1"/>
  <c r="T78" i="2"/>
  <c r="U96" i="2"/>
  <c r="H52" i="7"/>
  <c r="H51" i="7" s="1"/>
  <c r="X52" i="7"/>
  <c r="K40" i="6"/>
  <c r="AD27" i="11"/>
  <c r="AE27" i="11" s="1"/>
  <c r="AD23" i="11"/>
  <c r="AE23" i="11" s="1"/>
  <c r="AD74" i="11"/>
  <c r="AE74" i="11" s="1"/>
  <c r="L6" i="6"/>
  <c r="L40" i="6" s="1"/>
  <c r="AD33" i="11"/>
  <c r="AD96" i="12"/>
  <c r="L68" i="6"/>
  <c r="K68" i="6"/>
  <c r="J79" i="6"/>
  <c r="K78" i="6"/>
  <c r="O47" i="7"/>
  <c r="N47" i="7" s="1"/>
  <c r="P47" i="7" s="1"/>
  <c r="O78" i="2"/>
  <c r="P78" i="2" s="1"/>
  <c r="L78" i="6"/>
  <c r="X16" i="7"/>
  <c r="B12" i="10" s="1"/>
  <c r="O103" i="2"/>
  <c r="N105" i="2"/>
  <c r="O87" i="2"/>
  <c r="N86" i="2"/>
  <c r="O53" i="2"/>
  <c r="O52" i="2" s="1"/>
  <c r="F60" i="2"/>
  <c r="O45" i="7"/>
  <c r="H95" i="2"/>
  <c r="H90" i="2"/>
  <c r="E90" i="2"/>
  <c r="H94" i="2"/>
  <c r="H96" i="2"/>
  <c r="AD72" i="11"/>
  <c r="AE72" i="11" s="1"/>
  <c r="S91" i="11"/>
  <c r="S102" i="11"/>
  <c r="S128" i="11" s="1"/>
  <c r="S135" i="11" s="1"/>
  <c r="S139" i="11" s="1"/>
  <c r="AC100" i="11"/>
  <c r="W102" i="11"/>
  <c r="W91" i="11"/>
  <c r="N102" i="11"/>
  <c r="N128" i="11" s="1"/>
  <c r="N135" i="11" s="1"/>
  <c r="N139" i="11" s="1"/>
  <c r="N91" i="11"/>
  <c r="I102" i="11"/>
  <c r="P100" i="11"/>
  <c r="I91" i="11"/>
  <c r="T102" i="11"/>
  <c r="T128" i="11" s="1"/>
  <c r="T135" i="11" s="1"/>
  <c r="T139" i="11" s="1"/>
  <c r="T91" i="11"/>
  <c r="M102" i="11"/>
  <c r="M128" i="11" s="1"/>
  <c r="M135" i="11" s="1"/>
  <c r="M139" i="11" s="1"/>
  <c r="V91" i="11"/>
  <c r="V102" i="11"/>
  <c r="V128" i="11" s="1"/>
  <c r="V135" i="11" s="1"/>
  <c r="V139" i="11" s="1"/>
  <c r="X102" i="11"/>
  <c r="X91" i="11"/>
  <c r="L102" i="11"/>
  <c r="L128" i="11" s="1"/>
  <c r="L135" i="11" s="1"/>
  <c r="L139" i="11" s="1"/>
  <c r="L91" i="11"/>
  <c r="J102" i="11"/>
  <c r="J128" i="11" s="1"/>
  <c r="J135" i="11" s="1"/>
  <c r="J139" i="11" s="1"/>
  <c r="J91" i="11"/>
  <c r="U102" i="11"/>
  <c r="U128" i="11" s="1"/>
  <c r="U135" i="11" s="1"/>
  <c r="U139" i="11" s="1"/>
  <c r="U91" i="11"/>
  <c r="K102" i="11"/>
  <c r="K128" i="11" s="1"/>
  <c r="K135" i="11" s="1"/>
  <c r="K139" i="11" s="1"/>
  <c r="K91" i="11"/>
  <c r="X52" i="11"/>
  <c r="X69" i="11"/>
  <c r="W69" i="11"/>
  <c r="AC67" i="11"/>
  <c r="AD67" i="11" s="1"/>
  <c r="AE67" i="11" s="1"/>
  <c r="W52" i="11"/>
  <c r="N20" i="7"/>
  <c r="AD78" i="11"/>
  <c r="AE78" i="11" s="1"/>
  <c r="AD73" i="11"/>
  <c r="AE73" i="11" s="1"/>
  <c r="AD81" i="11"/>
  <c r="AE81" i="11" s="1"/>
  <c r="AD53" i="11"/>
  <c r="AD84" i="11"/>
  <c r="AE84" i="11" s="1"/>
  <c r="AD57" i="11"/>
  <c r="AD103" i="11"/>
  <c r="AE103" i="11" s="1"/>
  <c r="AD108" i="11"/>
  <c r="AE108" i="11" s="1"/>
  <c r="AD12" i="11"/>
  <c r="AE12" i="11" s="1"/>
  <c r="AD63" i="11"/>
  <c r="AD96" i="11"/>
  <c r="P6" i="11"/>
  <c r="AD6" i="11" s="1"/>
  <c r="O46" i="7"/>
  <c r="O77" i="2"/>
  <c r="P77" i="2" s="1"/>
  <c r="T51" i="11"/>
  <c r="AC75" i="11"/>
  <c r="P105" i="11"/>
  <c r="AD105" i="11" s="1"/>
  <c r="AE105" i="11" s="1"/>
  <c r="P75" i="11"/>
  <c r="Z103" i="12"/>
  <c r="AC41" i="12"/>
  <c r="P66" i="12"/>
  <c r="J42" i="12"/>
  <c r="P41" i="12"/>
  <c r="H23" i="7"/>
  <c r="I23" i="7" s="1"/>
  <c r="X65" i="7"/>
  <c r="B40" i="10" s="1"/>
  <c r="P25" i="2"/>
  <c r="P30" i="2" s="1"/>
  <c r="O30" i="2"/>
  <c r="T86" i="2"/>
  <c r="U87" i="2"/>
  <c r="G61" i="2"/>
  <c r="W56" i="2"/>
  <c r="X56" i="2" s="1"/>
  <c r="U56" i="2"/>
  <c r="U55" i="2"/>
  <c r="W55" i="2"/>
  <c r="X55" i="2" s="1"/>
  <c r="W88" i="2"/>
  <c r="X88" i="2" s="1"/>
  <c r="U88" i="2"/>
  <c r="U58" i="2"/>
  <c r="W58" i="2"/>
  <c r="X58" i="2" s="1"/>
  <c r="N30" i="2"/>
  <c r="G87" i="2"/>
  <c r="F86" i="2"/>
  <c r="F97" i="2" s="1"/>
  <c r="G53" i="2"/>
  <c r="G52" i="2" s="1"/>
  <c r="U67" i="2"/>
  <c r="W67" i="2"/>
  <c r="X67" i="2" s="1"/>
  <c r="W64" i="2"/>
  <c r="U64" i="2"/>
  <c r="W41" i="2"/>
  <c r="X41" i="2" s="1"/>
  <c r="U41" i="2"/>
  <c r="W57" i="2"/>
  <c r="X57" i="2" s="1"/>
  <c r="U57" i="2"/>
  <c r="U53" i="2"/>
  <c r="W54" i="2"/>
  <c r="X54" i="2" s="1"/>
  <c r="U54" i="2"/>
  <c r="D42" i="12"/>
  <c r="AA42" i="12"/>
  <c r="AA103" i="12"/>
  <c r="T42" i="12"/>
  <c r="I42" i="12"/>
  <c r="S42" i="12"/>
  <c r="AC66" i="12"/>
  <c r="K42" i="12"/>
  <c r="Y103" i="12"/>
  <c r="F42" i="12"/>
  <c r="N51" i="11"/>
  <c r="J51" i="11"/>
  <c r="Z51" i="11"/>
  <c r="P50" i="11"/>
  <c r="D113" i="11"/>
  <c r="D51" i="11"/>
  <c r="P49" i="11"/>
  <c r="I51" i="11"/>
  <c r="AC50" i="11"/>
  <c r="P54" i="11"/>
  <c r="L51" i="11"/>
  <c r="V51" i="11"/>
  <c r="AA51" i="11"/>
  <c r="F51" i="11"/>
  <c r="S51" i="11"/>
  <c r="K51" i="11"/>
  <c r="Q51" i="11"/>
  <c r="R51" i="11"/>
  <c r="AB112" i="11"/>
  <c r="D41" i="9"/>
  <c r="D52" i="9"/>
  <c r="Y51" i="7"/>
  <c r="Z52" i="7"/>
  <c r="I10" i="7"/>
  <c r="I8" i="7"/>
  <c r="Q66" i="7"/>
  <c r="R65" i="7"/>
  <c r="R66" i="7" s="1"/>
  <c r="R8" i="7"/>
  <c r="R52" i="7"/>
  <c r="O76" i="2" l="1"/>
  <c r="P76" i="2" s="1"/>
  <c r="W128" i="11"/>
  <c r="N79" i="2"/>
  <c r="O79" i="2"/>
  <c r="P79" i="2" s="1"/>
  <c r="T79" i="2"/>
  <c r="N97" i="2"/>
  <c r="P51" i="7"/>
  <c r="P62" i="7" s="1"/>
  <c r="AA46" i="11"/>
  <c r="Z48" i="11"/>
  <c r="I43" i="11"/>
  <c r="H45" i="11"/>
  <c r="H22" i="11"/>
  <c r="H24" i="11" s="1"/>
  <c r="H129" i="11" s="1"/>
  <c r="G40" i="7"/>
  <c r="O37" i="2"/>
  <c r="P37" i="2" s="1"/>
  <c r="P36" i="2" s="1"/>
  <c r="Z16" i="7"/>
  <c r="AA16" i="7" s="1"/>
  <c r="X128" i="11"/>
  <c r="X135" i="11" s="1"/>
  <c r="X139" i="11" s="1"/>
  <c r="H65" i="2"/>
  <c r="H64" i="2" s="1"/>
  <c r="H63" i="2" s="1"/>
  <c r="G64" i="2"/>
  <c r="G63" i="2" s="1"/>
  <c r="V39" i="2"/>
  <c r="W39" i="2" s="1"/>
  <c r="X39" i="2" s="1"/>
  <c r="U39" i="2"/>
  <c r="B38" i="10"/>
  <c r="V37" i="2"/>
  <c r="W37" i="2" s="1"/>
  <c r="X37" i="2" s="1"/>
  <c r="U37" i="2"/>
  <c r="V38" i="2"/>
  <c r="W38" i="2" s="1"/>
  <c r="X38" i="2" s="1"/>
  <c r="U38" i="2"/>
  <c r="G37" i="2"/>
  <c r="F36" i="2"/>
  <c r="AD57" i="12"/>
  <c r="U52" i="2"/>
  <c r="P34" i="7"/>
  <c r="Q34" i="7" s="1"/>
  <c r="R34" i="7" s="1"/>
  <c r="AC21" i="12"/>
  <c r="AD24" i="12"/>
  <c r="AD39" i="12"/>
  <c r="R12" i="7"/>
  <c r="Z9" i="7"/>
  <c r="AD30" i="12"/>
  <c r="AD54" i="12"/>
  <c r="I12" i="7"/>
  <c r="Y12" i="7"/>
  <c r="X12" i="7"/>
  <c r="B5" i="10" s="1"/>
  <c r="I16" i="7"/>
  <c r="X105" i="2"/>
  <c r="G100" i="2"/>
  <c r="O100" i="2" s="1"/>
  <c r="W100" i="2" s="1"/>
  <c r="AE95" i="11"/>
  <c r="Q30" i="7"/>
  <c r="R30" i="7" s="1"/>
  <c r="Q21" i="7"/>
  <c r="R21" i="7" s="1"/>
  <c r="C96" i="11"/>
  <c r="C87" i="12" s="1"/>
  <c r="W21" i="7"/>
  <c r="Y21" i="7" s="1"/>
  <c r="I52" i="7"/>
  <c r="I51" i="7" s="1"/>
  <c r="N45" i="7"/>
  <c r="D28" i="8"/>
  <c r="N46" i="7"/>
  <c r="P46" i="7" s="1"/>
  <c r="D29" i="8"/>
  <c r="V78" i="2"/>
  <c r="W78" i="2" s="1"/>
  <c r="X78" i="2" s="1"/>
  <c r="X51" i="7"/>
  <c r="B35" i="10" s="1"/>
  <c r="AE33" i="11"/>
  <c r="AD51" i="12"/>
  <c r="W135" i="11"/>
  <c r="AD44" i="12"/>
  <c r="AD36" i="12"/>
  <c r="AE39" i="11"/>
  <c r="AD20" i="12"/>
  <c r="AD48" i="12"/>
  <c r="AC6" i="12"/>
  <c r="AD6" i="12" s="1"/>
  <c r="P45" i="12"/>
  <c r="AB42" i="12"/>
  <c r="R103" i="12"/>
  <c r="O103" i="12"/>
  <c r="Q103" i="12"/>
  <c r="P40" i="12"/>
  <c r="C6" i="11"/>
  <c r="C6" i="12" s="1"/>
  <c r="C4" i="12"/>
  <c r="E42" i="12"/>
  <c r="P42" i="12" s="1"/>
  <c r="AE9" i="11"/>
  <c r="C9" i="12"/>
  <c r="X66" i="7"/>
  <c r="W47" i="7"/>
  <c r="Y47" i="7" s="1"/>
  <c r="O44" i="7"/>
  <c r="D27" i="8" s="1"/>
  <c r="Q47" i="7"/>
  <c r="R47" i="7" s="1"/>
  <c r="O75" i="2"/>
  <c r="P75" i="2" s="1"/>
  <c r="AA66" i="7"/>
  <c r="H66" i="7"/>
  <c r="O63" i="2"/>
  <c r="P67" i="2"/>
  <c r="P63" i="2" s="1"/>
  <c r="U78" i="2"/>
  <c r="AD66" i="12"/>
  <c r="AD75" i="11"/>
  <c r="AE75" i="11" s="1"/>
  <c r="AD100" i="11"/>
  <c r="AE100" i="11" s="1"/>
  <c r="AD41" i="12"/>
  <c r="K79" i="6"/>
  <c r="L79" i="6"/>
  <c r="P53" i="2"/>
  <c r="P52" i="2" s="1"/>
  <c r="P103" i="2"/>
  <c r="P105" i="2" s="1"/>
  <c r="O105" i="2"/>
  <c r="O86" i="2"/>
  <c r="Q51" i="7" s="1"/>
  <c r="P87" i="2"/>
  <c r="P86" i="2" s="1"/>
  <c r="R51" i="7" s="1"/>
  <c r="V93" i="12"/>
  <c r="V82" i="12"/>
  <c r="P102" i="11"/>
  <c r="W82" i="12"/>
  <c r="W93" i="12"/>
  <c r="L93" i="12"/>
  <c r="L82" i="12"/>
  <c r="I82" i="12"/>
  <c r="I93" i="12"/>
  <c r="P91" i="12"/>
  <c r="U93" i="12"/>
  <c r="U82" i="12"/>
  <c r="M93" i="12"/>
  <c r="AC102" i="11"/>
  <c r="X93" i="12"/>
  <c r="X82" i="12"/>
  <c r="S82" i="12"/>
  <c r="S93" i="12"/>
  <c r="AC91" i="12"/>
  <c r="AC91" i="11"/>
  <c r="K93" i="12"/>
  <c r="K82" i="12"/>
  <c r="J93" i="12"/>
  <c r="J82" i="12"/>
  <c r="T93" i="12"/>
  <c r="T82" i="12"/>
  <c r="N93" i="12"/>
  <c r="N82" i="12"/>
  <c r="AC69" i="11"/>
  <c r="AC52" i="11"/>
  <c r="AD52" i="11" s="1"/>
  <c r="W54" i="11"/>
  <c r="W49" i="11"/>
  <c r="W43" i="12"/>
  <c r="W60" i="12"/>
  <c r="AC58" i="12"/>
  <c r="AD58" i="12" s="1"/>
  <c r="X54" i="11"/>
  <c r="X49" i="11"/>
  <c r="X43" i="12"/>
  <c r="X60" i="12"/>
  <c r="Q20" i="7"/>
  <c r="Z66" i="7"/>
  <c r="AD50" i="11"/>
  <c r="Y66" i="7"/>
  <c r="U86" i="2"/>
  <c r="P122" i="11"/>
  <c r="AC122" i="11"/>
  <c r="H21" i="7"/>
  <c r="I21" i="7" s="1"/>
  <c r="E11" i="8"/>
  <c r="E8" i="8" s="1"/>
  <c r="C8" i="8"/>
  <c r="W53" i="2"/>
  <c r="W52" i="2" s="1"/>
  <c r="W63" i="2"/>
  <c r="X64" i="2"/>
  <c r="X63" i="2" s="1"/>
  <c r="U63" i="2"/>
  <c r="V63" i="2"/>
  <c r="H87" i="2"/>
  <c r="H86" i="2" s="1"/>
  <c r="G86" i="2"/>
  <c r="H53" i="2"/>
  <c r="H52" i="2" s="1"/>
  <c r="H61" i="2"/>
  <c r="H60" i="2" s="1"/>
  <c r="G60" i="2"/>
  <c r="V86" i="2"/>
  <c r="V97" i="2" s="1"/>
  <c r="W87" i="2"/>
  <c r="P51" i="11"/>
  <c r="D53" i="9"/>
  <c r="D42" i="9"/>
  <c r="AA52" i="7"/>
  <c r="AA51" i="7" s="1"/>
  <c r="Z51" i="7"/>
  <c r="AA8" i="7"/>
  <c r="V79" i="2" l="1"/>
  <c r="W79" i="2" s="1"/>
  <c r="X79" i="2" s="1"/>
  <c r="U79" i="2"/>
  <c r="AA48" i="11"/>
  <c r="AC48" i="11" s="1"/>
  <c r="AD48" i="11" s="1"/>
  <c r="AE48" i="11" s="1"/>
  <c r="AA22" i="11"/>
  <c r="AC46" i="11"/>
  <c r="AD46" i="11" s="1"/>
  <c r="AE46" i="11" s="1"/>
  <c r="J43" i="11"/>
  <c r="I45" i="11"/>
  <c r="I22" i="11"/>
  <c r="I24" i="11" s="1"/>
  <c r="I129" i="11" s="1"/>
  <c r="O36" i="2"/>
  <c r="H37" i="2"/>
  <c r="H36" i="2" s="1"/>
  <c r="G36" i="2"/>
  <c r="B19" i="10"/>
  <c r="AA9" i="7"/>
  <c r="Z12" i="7"/>
  <c r="P45" i="7"/>
  <c r="Q45" i="7" s="1"/>
  <c r="R45" i="7" s="1"/>
  <c r="AE96" i="11"/>
  <c r="X21" i="7"/>
  <c r="B14" i="10" s="1"/>
  <c r="Q46" i="7"/>
  <c r="R46" i="7" s="1"/>
  <c r="B17" i="10"/>
  <c r="N44" i="7"/>
  <c r="P44" i="7" s="1"/>
  <c r="W139" i="11"/>
  <c r="AC139" i="11" s="1"/>
  <c r="AC135" i="11"/>
  <c r="AE6" i="11"/>
  <c r="AD69" i="11"/>
  <c r="AE69" i="11" s="1"/>
  <c r="AC128" i="11"/>
  <c r="X47" i="7"/>
  <c r="B26" i="10" s="1"/>
  <c r="Z47" i="7"/>
  <c r="AA47" i="7" s="1"/>
  <c r="AD91" i="12"/>
  <c r="AC54" i="11"/>
  <c r="AD54" i="11" s="1"/>
  <c r="L103" i="12"/>
  <c r="AD102" i="11"/>
  <c r="AC93" i="12"/>
  <c r="AC82" i="12"/>
  <c r="S103" i="12"/>
  <c r="P93" i="12"/>
  <c r="T103" i="12"/>
  <c r="J103" i="12"/>
  <c r="V103" i="12"/>
  <c r="N103" i="12"/>
  <c r="K103" i="12"/>
  <c r="U103" i="12"/>
  <c r="X51" i="11"/>
  <c r="AC60" i="12"/>
  <c r="AD60" i="12" s="1"/>
  <c r="W45" i="12"/>
  <c r="AC43" i="12"/>
  <c r="AD43" i="12" s="1"/>
  <c r="W40" i="12"/>
  <c r="AC49" i="11"/>
  <c r="AD49" i="11" s="1"/>
  <c r="W51" i="11"/>
  <c r="X40" i="12"/>
  <c r="X45" i="12"/>
  <c r="R20" i="7"/>
  <c r="AD122" i="11"/>
  <c r="Z21" i="7"/>
  <c r="AA21" i="7" s="1"/>
  <c r="E31" i="8"/>
  <c r="X87" i="2"/>
  <c r="X86" i="2" s="1"/>
  <c r="W86" i="2"/>
  <c r="X53" i="2"/>
  <c r="X52" i="2" s="1"/>
  <c r="AC118" i="11"/>
  <c r="AD118" i="11" s="1"/>
  <c r="AC119" i="11"/>
  <c r="AD119" i="11" s="1"/>
  <c r="D54" i="9"/>
  <c r="D43" i="9"/>
  <c r="AA24" i="11" l="1"/>
  <c r="AA129" i="11" s="1"/>
  <c r="AA112" i="11"/>
  <c r="K43" i="11"/>
  <c r="J45" i="11"/>
  <c r="J22" i="11"/>
  <c r="AA12" i="7"/>
  <c r="Q44" i="7"/>
  <c r="R44" i="7" s="1"/>
  <c r="AD93" i="12"/>
  <c r="AC51" i="11"/>
  <c r="W42" i="12"/>
  <c r="W103" i="12"/>
  <c r="AC40" i="12"/>
  <c r="AD40" i="12" s="1"/>
  <c r="AC45" i="12"/>
  <c r="AD45" i="12" s="1"/>
  <c r="X42" i="12"/>
  <c r="X103" i="12"/>
  <c r="D44" i="9"/>
  <c r="D55" i="9"/>
  <c r="J24" i="11" l="1"/>
  <c r="J129" i="11" s="1"/>
  <c r="J112" i="11"/>
  <c r="L43" i="11"/>
  <c r="K45" i="11"/>
  <c r="K22" i="11"/>
  <c r="AC103" i="12"/>
  <c r="AC42" i="12"/>
  <c r="AD51" i="11"/>
  <c r="D56" i="9"/>
  <c r="D45" i="9"/>
  <c r="K24" i="11" l="1"/>
  <c r="K129" i="11" s="1"/>
  <c r="K112" i="11"/>
  <c r="M43" i="11"/>
  <c r="L45" i="11"/>
  <c r="L22" i="11"/>
  <c r="M92" i="2"/>
  <c r="O57" i="7" s="1"/>
  <c r="O92" i="2"/>
  <c r="P92" i="2" s="1"/>
  <c r="M93" i="2"/>
  <c r="O58" i="7" s="1"/>
  <c r="O93" i="2"/>
  <c r="P93" i="2" s="1"/>
  <c r="M91" i="2"/>
  <c r="O56" i="7" s="1"/>
  <c r="O91" i="2"/>
  <c r="P91" i="2" s="1"/>
  <c r="AD42" i="12"/>
  <c r="D46" i="9"/>
  <c r="D57" i="9"/>
  <c r="L24" i="11" l="1"/>
  <c r="L129" i="11" s="1"/>
  <c r="L112" i="11"/>
  <c r="N43" i="11"/>
  <c r="M45" i="11"/>
  <c r="M22" i="11"/>
  <c r="M24" i="11" s="1"/>
  <c r="M129" i="11" s="1"/>
  <c r="D58" i="9"/>
  <c r="O43" i="11" l="1"/>
  <c r="N45" i="11"/>
  <c r="N22" i="11"/>
  <c r="P43" i="11"/>
  <c r="D59" i="9"/>
  <c r="N24" i="11" l="1"/>
  <c r="N129" i="11" s="1"/>
  <c r="N112" i="11"/>
  <c r="Q43" i="11"/>
  <c r="O45" i="11"/>
  <c r="P45" i="11" s="1"/>
  <c r="O22" i="11"/>
  <c r="D60" i="9"/>
  <c r="O24" i="11" l="1"/>
  <c r="O129" i="11" s="1"/>
  <c r="O112" i="11"/>
  <c r="R43" i="11"/>
  <c r="Q45" i="11"/>
  <c r="Q22" i="11"/>
  <c r="D61" i="9"/>
  <c r="Q24" i="11" l="1"/>
  <c r="Q112" i="11"/>
  <c r="S43" i="11"/>
  <c r="R45" i="11"/>
  <c r="R22" i="11"/>
  <c r="D62" i="9"/>
  <c r="R24" i="11" l="1"/>
  <c r="R129" i="11" s="1"/>
  <c r="R112" i="11"/>
  <c r="T43" i="11"/>
  <c r="S45" i="11"/>
  <c r="S22" i="11"/>
  <c r="Q129" i="11"/>
  <c r="D63" i="9"/>
  <c r="U43" i="11" l="1"/>
  <c r="T45" i="11"/>
  <c r="T22" i="11"/>
  <c r="S24" i="11"/>
  <c r="S112" i="11"/>
  <c r="D64" i="9"/>
  <c r="T24" i="11" l="1"/>
  <c r="T129" i="11" s="1"/>
  <c r="T112" i="11"/>
  <c r="V43" i="11"/>
  <c r="U45" i="11"/>
  <c r="U22" i="11"/>
  <c r="S129" i="11"/>
  <c r="D65" i="9"/>
  <c r="W43" i="11" l="1"/>
  <c r="V45" i="11"/>
  <c r="V22" i="11"/>
  <c r="U24" i="11"/>
  <c r="U112" i="11"/>
  <c r="D66" i="9"/>
  <c r="U129" i="11" l="1"/>
  <c r="V24" i="11"/>
  <c r="V129" i="11" s="1"/>
  <c r="V112" i="11"/>
  <c r="X43" i="11"/>
  <c r="W45" i="11"/>
  <c r="W22" i="11"/>
  <c r="D67" i="9"/>
  <c r="W24" i="11" l="1"/>
  <c r="W129" i="11" s="1"/>
  <c r="W112" i="11"/>
  <c r="Y43" i="11"/>
  <c r="X45" i="11"/>
  <c r="X22" i="11"/>
  <c r="D68" i="9"/>
  <c r="Z43" i="11" l="1"/>
  <c r="Y45" i="11"/>
  <c r="Y22" i="11"/>
  <c r="AC43" i="11"/>
  <c r="AD43" i="11" s="1"/>
  <c r="AE43" i="11" s="1"/>
  <c r="X24" i="11"/>
  <c r="X112" i="11"/>
  <c r="D69" i="9"/>
  <c r="X129" i="11" l="1"/>
  <c r="Y112" i="11"/>
  <c r="Y24" i="11"/>
  <c r="Y129" i="11" s="1"/>
  <c r="Z45" i="11"/>
  <c r="AC45" i="11" s="1"/>
  <c r="AD45" i="11" s="1"/>
  <c r="AE45" i="11" s="1"/>
  <c r="Z22" i="11"/>
  <c r="D70" i="9"/>
  <c r="Z24" i="11" l="1"/>
  <c r="Z112" i="11"/>
  <c r="AC112" i="11" s="1"/>
  <c r="AC22" i="11"/>
  <c r="D71" i="9"/>
  <c r="Z129" i="11" l="1"/>
  <c r="AC24" i="11"/>
  <c r="AC129" i="11" s="1"/>
  <c r="D72" i="9"/>
  <c r="D73" i="9" l="1"/>
  <c r="D74" i="9" l="1"/>
  <c r="D75" i="9" l="1"/>
  <c r="D76" i="9" l="1"/>
  <c r="D77" i="9" l="1"/>
  <c r="D78" i="9" l="1"/>
  <c r="D79" i="9" l="1"/>
  <c r="D80" i="9" l="1"/>
  <c r="D81" i="9" l="1"/>
  <c r="D82" i="9" l="1"/>
  <c r="D83" i="9" l="1"/>
  <c r="D84" i="9" l="1"/>
  <c r="D85" i="9" l="1"/>
  <c r="D86" i="9" l="1"/>
  <c r="D87" i="9" l="1"/>
  <c r="D88" i="9" l="1"/>
  <c r="D89" i="9" l="1"/>
  <c r="D90" i="9" l="1"/>
  <c r="D91" i="9" l="1"/>
  <c r="D92" i="9" l="1"/>
  <c r="D93" i="9" l="1"/>
  <c r="D94" i="9" l="1"/>
  <c r="D95" i="9" l="1"/>
  <c r="D96" i="9" l="1"/>
  <c r="D97" i="9" l="1"/>
  <c r="D98" i="9" l="1"/>
  <c r="D99" i="9" l="1"/>
  <c r="D100" i="9" l="1"/>
  <c r="D101" i="9" l="1"/>
  <c r="D102" i="9" l="1"/>
  <c r="D103" i="9" l="1"/>
  <c r="D104" i="9" l="1"/>
  <c r="D105" i="9" l="1"/>
  <c r="D106" i="9" l="1"/>
  <c r="D20" i="2" l="1"/>
  <c r="F20" i="2" s="1"/>
  <c r="G20" i="2" l="1"/>
  <c r="H20" i="2" s="1"/>
  <c r="T20" i="2"/>
  <c r="U20" i="2" l="1"/>
  <c r="V20" i="2"/>
  <c r="W20" i="2" s="1"/>
  <c r="X20" i="2" l="1"/>
  <c r="E30" i="2"/>
  <c r="F14" i="7" s="1"/>
  <c r="D25" i="2"/>
  <c r="F25" i="2" s="1"/>
  <c r="D28" i="2"/>
  <c r="F28" i="2" s="1"/>
  <c r="D22" i="2"/>
  <c r="F22" i="2" s="1"/>
  <c r="D24" i="2"/>
  <c r="F24" i="2" s="1"/>
  <c r="D26" i="2"/>
  <c r="F26" i="2" s="1"/>
  <c r="D21" i="2"/>
  <c r="F21" i="2" s="1"/>
  <c r="D29" i="2"/>
  <c r="F29" i="2" s="1"/>
  <c r="D27" i="2"/>
  <c r="F27" i="2" s="1"/>
  <c r="D23" i="2"/>
  <c r="F23" i="2" s="1"/>
  <c r="C19" i="11" l="1"/>
  <c r="G19" i="11" s="1"/>
  <c r="T28" i="2"/>
  <c r="G28" i="2"/>
  <c r="H28" i="2" s="1"/>
  <c r="T23" i="2"/>
  <c r="G25" i="2"/>
  <c r="H25" i="2" s="1"/>
  <c r="T21" i="2"/>
  <c r="V21" i="2" s="1"/>
  <c r="T27" i="2"/>
  <c r="G27" i="2"/>
  <c r="H27" i="2" s="1"/>
  <c r="T26" i="2"/>
  <c r="G26" i="2"/>
  <c r="H26" i="2" s="1"/>
  <c r="T24" i="2"/>
  <c r="G24" i="2"/>
  <c r="H24" i="2" s="1"/>
  <c r="T22" i="2"/>
  <c r="G22" i="2"/>
  <c r="H22" i="2" s="1"/>
  <c r="G23" i="2"/>
  <c r="H23" i="2" s="1"/>
  <c r="C13" i="8"/>
  <c r="E14" i="7"/>
  <c r="G21" i="2"/>
  <c r="T25" i="2"/>
  <c r="V25" i="2" s="1"/>
  <c r="G29" i="2"/>
  <c r="H29" i="2" s="1"/>
  <c r="T29" i="2"/>
  <c r="V29" i="2" s="1"/>
  <c r="D30" i="2"/>
  <c r="H19" i="11" l="1"/>
  <c r="G16" i="12"/>
  <c r="G14" i="7"/>
  <c r="U28" i="2"/>
  <c r="V28" i="2"/>
  <c r="W28" i="2" s="1"/>
  <c r="X28" i="2" s="1"/>
  <c r="U26" i="2"/>
  <c r="V26" i="2"/>
  <c r="W26" i="2" s="1"/>
  <c r="X26" i="2" s="1"/>
  <c r="V27" i="2"/>
  <c r="W27" i="2" s="1"/>
  <c r="X27" i="2" s="1"/>
  <c r="U22" i="2"/>
  <c r="V22" i="2"/>
  <c r="W22" i="2" s="1"/>
  <c r="X22" i="2" s="1"/>
  <c r="V23" i="2"/>
  <c r="W23" i="2" s="1"/>
  <c r="X23" i="2" s="1"/>
  <c r="U24" i="2"/>
  <c r="V24" i="2"/>
  <c r="W24" i="2" s="1"/>
  <c r="X24" i="2" s="1"/>
  <c r="C16" i="12"/>
  <c r="C21" i="11"/>
  <c r="C18" i="12" s="1"/>
  <c r="U21" i="2"/>
  <c r="W21" i="2"/>
  <c r="X21" i="2" s="1"/>
  <c r="U23" i="2"/>
  <c r="U27" i="2"/>
  <c r="E13" i="8"/>
  <c r="W29" i="2"/>
  <c r="X29" i="2" s="1"/>
  <c r="U29" i="2"/>
  <c r="T30" i="2"/>
  <c r="F30" i="2"/>
  <c r="G30" i="2"/>
  <c r="H21" i="2"/>
  <c r="H30" i="2" s="1"/>
  <c r="U25" i="2"/>
  <c r="W25" i="2"/>
  <c r="X25" i="2" s="1"/>
  <c r="D10" i="2"/>
  <c r="I19" i="11" l="1"/>
  <c r="H21" i="11"/>
  <c r="H128" i="11" s="1"/>
  <c r="H135" i="11" s="1"/>
  <c r="H139" i="11" s="1"/>
  <c r="H16" i="12"/>
  <c r="H112" i="11"/>
  <c r="F10" i="2"/>
  <c r="F14" i="2" s="1"/>
  <c r="D14" i="2"/>
  <c r="V30" i="2"/>
  <c r="G21" i="11"/>
  <c r="G128" i="11" s="1"/>
  <c r="P19" i="11"/>
  <c r="AD19" i="11" s="1"/>
  <c r="AE19" i="11" s="1"/>
  <c r="U30" i="2"/>
  <c r="X30" i="2"/>
  <c r="W30" i="2"/>
  <c r="H18" i="12" l="1"/>
  <c r="H103" i="12"/>
  <c r="I21" i="11"/>
  <c r="I128" i="11" s="1"/>
  <c r="I135" i="11" s="1"/>
  <c r="I139" i="11" s="1"/>
  <c r="I16" i="12"/>
  <c r="P16" i="12" s="1"/>
  <c r="AD16" i="12" s="1"/>
  <c r="I112" i="11"/>
  <c r="X31" i="2"/>
  <c r="G135" i="11"/>
  <c r="G18" i="12"/>
  <c r="P21" i="11"/>
  <c r="P128" i="11" s="1"/>
  <c r="AD128" i="11" s="1"/>
  <c r="G10" i="2"/>
  <c r="G14" i="2" s="1"/>
  <c r="I18" i="12" l="1"/>
  <c r="I103" i="12"/>
  <c r="G139" i="11"/>
  <c r="P139" i="11" s="1"/>
  <c r="AD139" i="11" s="1"/>
  <c r="P135" i="11"/>
  <c r="AD135" i="11" s="1"/>
  <c r="P18" i="12"/>
  <c r="AD21" i="11"/>
  <c r="AE21" i="11" s="1"/>
  <c r="H10" i="2"/>
  <c r="H14" i="2" s="1"/>
  <c r="AD18" i="12" l="1"/>
  <c r="D47" i="2"/>
  <c r="T47" i="2" s="1"/>
  <c r="W47" i="2" s="1"/>
  <c r="X47" i="2" s="1"/>
  <c r="D46" i="2"/>
  <c r="G46" i="2" s="1"/>
  <c r="H46" i="2" s="1"/>
  <c r="D49" i="2"/>
  <c r="T49" i="2" s="1"/>
  <c r="W49" i="2" s="1"/>
  <c r="X49" i="2" s="1"/>
  <c r="D45" i="2"/>
  <c r="G45" i="2" s="1"/>
  <c r="D43" i="2"/>
  <c r="T43" i="2" s="1"/>
  <c r="E40" i="2"/>
  <c r="E68" i="2" s="1"/>
  <c r="D48" i="2"/>
  <c r="T48" i="2" s="1"/>
  <c r="D44" i="2"/>
  <c r="G44" i="2" s="1"/>
  <c r="H44" i="2" s="1"/>
  <c r="D42" i="2"/>
  <c r="G42" i="2" s="1"/>
  <c r="H42" i="2" s="1"/>
  <c r="F20" i="7" l="1"/>
  <c r="C28" i="11" s="1"/>
  <c r="D28" i="11" s="1"/>
  <c r="G49" i="2"/>
  <c r="H49" i="2" s="1"/>
  <c r="G48" i="2"/>
  <c r="H48" i="2" s="1"/>
  <c r="T44" i="2"/>
  <c r="W44" i="2" s="1"/>
  <c r="X44" i="2" s="1"/>
  <c r="T42" i="2"/>
  <c r="U42" i="2" s="1"/>
  <c r="G43" i="2"/>
  <c r="H43" i="2" s="1"/>
  <c r="G47" i="2"/>
  <c r="H47" i="2" s="1"/>
  <c r="T46" i="2"/>
  <c r="W46" i="2" s="1"/>
  <c r="X46" i="2" s="1"/>
  <c r="W43" i="2"/>
  <c r="X43" i="2" s="1"/>
  <c r="U43" i="2"/>
  <c r="H45" i="2"/>
  <c r="W48" i="2"/>
  <c r="X48" i="2" s="1"/>
  <c r="U48" i="2"/>
  <c r="T45" i="2"/>
  <c r="D40" i="2"/>
  <c r="U49" i="2"/>
  <c r="U47" i="2"/>
  <c r="E28" i="11" l="1"/>
  <c r="D22" i="11"/>
  <c r="D30" i="11"/>
  <c r="D25" i="12"/>
  <c r="F40" i="7"/>
  <c r="U46" i="2"/>
  <c r="C16" i="8"/>
  <c r="E16" i="8" s="1"/>
  <c r="C25" i="12"/>
  <c r="C30" i="11"/>
  <c r="C22" i="11"/>
  <c r="E20" i="7"/>
  <c r="E40" i="7" s="1"/>
  <c r="W42" i="2"/>
  <c r="X42" i="2" s="1"/>
  <c r="T40" i="2"/>
  <c r="U44" i="2"/>
  <c r="H40" i="2"/>
  <c r="G40" i="2"/>
  <c r="E15" i="8"/>
  <c r="W45" i="2"/>
  <c r="U45" i="2"/>
  <c r="D27" i="12" l="1"/>
  <c r="D19" i="12"/>
  <c r="D24" i="11"/>
  <c r="D112" i="11"/>
  <c r="F28" i="11"/>
  <c r="E22" i="11"/>
  <c r="E24" i="11" s="1"/>
  <c r="E129" i="11" s="1"/>
  <c r="E30" i="11"/>
  <c r="E25" i="12"/>
  <c r="H20" i="7"/>
  <c r="H40" i="7" s="1"/>
  <c r="W20" i="7"/>
  <c r="C24" i="11"/>
  <c r="C19" i="12"/>
  <c r="C27" i="12"/>
  <c r="U40" i="2"/>
  <c r="C14" i="8"/>
  <c r="X45" i="2"/>
  <c r="X40" i="2" s="1"/>
  <c r="W40" i="2"/>
  <c r="D59" i="2"/>
  <c r="D68" i="2" s="1"/>
  <c r="E19" i="12" l="1"/>
  <c r="E21" i="12" s="1"/>
  <c r="E27" i="12"/>
  <c r="F22" i="11"/>
  <c r="P22" i="11" s="1"/>
  <c r="AD22" i="11" s="1"/>
  <c r="AE22" i="11" s="1"/>
  <c r="F30" i="11"/>
  <c r="P30" i="11" s="1"/>
  <c r="AD30" i="11" s="1"/>
  <c r="AE30" i="11" s="1"/>
  <c r="F25" i="12"/>
  <c r="P25" i="12" s="1"/>
  <c r="AD25" i="12" s="1"/>
  <c r="P28" i="11"/>
  <c r="AD28" i="11" s="1"/>
  <c r="AE28" i="11" s="1"/>
  <c r="D129" i="11"/>
  <c r="D136" i="11" s="1"/>
  <c r="D140" i="11" s="1"/>
  <c r="D114" i="11"/>
  <c r="D21" i="12"/>
  <c r="D103" i="12"/>
  <c r="Z20" i="7"/>
  <c r="I20" i="7"/>
  <c r="I40" i="7" s="1"/>
  <c r="X20" i="7"/>
  <c r="B13" i="10" s="1"/>
  <c r="C21" i="12"/>
  <c r="T59" i="2"/>
  <c r="V59" i="2" s="1"/>
  <c r="F59" i="2"/>
  <c r="D105" i="12" l="1"/>
  <c r="F24" i="11"/>
  <c r="F112" i="11"/>
  <c r="F27" i="12"/>
  <c r="P27" i="12" s="1"/>
  <c r="AD27" i="12" s="1"/>
  <c r="F19" i="12"/>
  <c r="AA20" i="7"/>
  <c r="G59" i="2"/>
  <c r="G68" i="2" s="1"/>
  <c r="F68" i="2"/>
  <c r="U59" i="2"/>
  <c r="W59" i="2"/>
  <c r="F129" i="11" l="1"/>
  <c r="P24" i="11"/>
  <c r="F103" i="12"/>
  <c r="F21" i="12"/>
  <c r="P21" i="12" s="1"/>
  <c r="AD21" i="12" s="1"/>
  <c r="P19" i="12"/>
  <c r="AD19" i="12" s="1"/>
  <c r="H59" i="2"/>
  <c r="X59" i="2"/>
  <c r="D103" i="2"/>
  <c r="F103" i="2" s="1"/>
  <c r="AD24" i="11" l="1"/>
  <c r="P129" i="11"/>
  <c r="H68" i="2"/>
  <c r="H69" i="2" s="1"/>
  <c r="G103" i="2"/>
  <c r="AD129" i="11" l="1"/>
  <c r="AE24" i="11"/>
  <c r="H103" i="2"/>
  <c r="E105" i="2"/>
  <c r="D104" i="2"/>
  <c r="F104" i="2" s="1"/>
  <c r="F105" i="2" l="1"/>
  <c r="D105" i="2"/>
  <c r="G104" i="2" l="1"/>
  <c r="H104" i="2" l="1"/>
  <c r="H105" i="2" s="1"/>
  <c r="G105" i="2"/>
  <c r="L10" i="2"/>
  <c r="N10" i="2" l="1"/>
  <c r="T10" i="2"/>
  <c r="U10" i="2" s="1"/>
  <c r="O10" i="2" l="1"/>
  <c r="V10" i="2"/>
  <c r="L12" i="2"/>
  <c r="N12" i="2" s="1"/>
  <c r="L11" i="2"/>
  <c r="T11" i="2" s="1"/>
  <c r="V11" i="2" s="1"/>
  <c r="W10" i="2" l="1"/>
  <c r="N11" i="2"/>
  <c r="N14" i="2" s="1"/>
  <c r="L14" i="2"/>
  <c r="P10" i="2"/>
  <c r="T12" i="2"/>
  <c r="T14" i="2" s="1"/>
  <c r="O12" i="2"/>
  <c r="P12" i="2" s="1"/>
  <c r="U11" i="2"/>
  <c r="W11" i="2"/>
  <c r="O11" i="2" l="1"/>
  <c r="O14" i="2" s="1"/>
  <c r="X10" i="2"/>
  <c r="U12" i="2"/>
  <c r="U14" i="2" s="1"/>
  <c r="V12" i="2"/>
  <c r="X11" i="2"/>
  <c r="P11" i="2" l="1"/>
  <c r="P14" i="2" s="1"/>
  <c r="W12" i="2"/>
  <c r="W14" i="2" s="1"/>
  <c r="V14" i="2"/>
  <c r="T36" i="2"/>
  <c r="X12" i="2" l="1"/>
  <c r="X14" i="2" s="1"/>
  <c r="V36" i="2"/>
  <c r="U36" i="2"/>
  <c r="M60" i="2"/>
  <c r="L61" i="2"/>
  <c r="N61" i="2" s="1"/>
  <c r="O31" i="7" l="1"/>
  <c r="O40" i="7" s="1"/>
  <c r="M68" i="2"/>
  <c r="W36" i="2"/>
  <c r="D21" i="8"/>
  <c r="E21" i="8" s="1"/>
  <c r="N31" i="7"/>
  <c r="T61" i="2"/>
  <c r="U61" i="2" s="1"/>
  <c r="U60" i="2" s="1"/>
  <c r="U68" i="2" s="1"/>
  <c r="L60" i="2"/>
  <c r="L68" i="2" s="1"/>
  <c r="N60" i="2"/>
  <c r="N68" i="2" s="1"/>
  <c r="X36" i="2" l="1"/>
  <c r="P31" i="7"/>
  <c r="Q31" i="7" s="1"/>
  <c r="R31" i="7" s="1"/>
  <c r="N23" i="7"/>
  <c r="N40" i="7" s="1"/>
  <c r="T60" i="2"/>
  <c r="T68" i="2" s="1"/>
  <c r="V61" i="2"/>
  <c r="V60" i="2" s="1"/>
  <c r="V68" i="2" s="1"/>
  <c r="O61" i="2"/>
  <c r="O60" i="2" s="1"/>
  <c r="O68" i="2" s="1"/>
  <c r="D75" i="2"/>
  <c r="B18" i="10" l="1"/>
  <c r="P23" i="7"/>
  <c r="W61" i="2"/>
  <c r="W60" i="2" s="1"/>
  <c r="W68" i="2" s="1"/>
  <c r="W23" i="7"/>
  <c r="D14" i="8"/>
  <c r="E14" i="8" s="1"/>
  <c r="F75" i="2"/>
  <c r="T75" i="2"/>
  <c r="P61" i="2"/>
  <c r="P60" i="2" s="1"/>
  <c r="P68" i="2" s="1"/>
  <c r="X61" i="2" l="1"/>
  <c r="X60" i="2" s="1"/>
  <c r="X68" i="2" s="1"/>
  <c r="P40" i="7"/>
  <c r="Y23" i="7"/>
  <c r="Q23" i="7"/>
  <c r="Q40" i="7" s="1"/>
  <c r="X23" i="7"/>
  <c r="G75" i="2"/>
  <c r="V75" i="2"/>
  <c r="U75" i="2"/>
  <c r="F44" i="7"/>
  <c r="C58" i="11" l="1"/>
  <c r="B11" i="10"/>
  <c r="B16" i="10"/>
  <c r="H75" i="2"/>
  <c r="C27" i="8"/>
  <c r="E27" i="8" s="1"/>
  <c r="R23" i="7"/>
  <c r="R40" i="7" s="1"/>
  <c r="Z23" i="7"/>
  <c r="W75" i="2"/>
  <c r="X75" i="2" s="1"/>
  <c r="E44" i="7"/>
  <c r="G44" i="7" s="1"/>
  <c r="AA23" i="7" l="1"/>
  <c r="C60" i="11"/>
  <c r="C49" i="12"/>
  <c r="AE58" i="11"/>
  <c r="H44" i="7"/>
  <c r="I44" i="7" s="1"/>
  <c r="W44" i="7"/>
  <c r="Y44" i="7" s="1"/>
  <c r="E93" i="2" l="1"/>
  <c r="E92" i="2"/>
  <c r="G92" i="2"/>
  <c r="H92" i="2" s="1"/>
  <c r="T92" i="2"/>
  <c r="C51" i="12"/>
  <c r="AE60" i="11"/>
  <c r="X44" i="7"/>
  <c r="B23" i="10" s="1"/>
  <c r="Z44" i="7"/>
  <c r="AA44" i="7" s="1"/>
  <c r="T93" i="2" l="1"/>
  <c r="W93" i="2" s="1"/>
  <c r="X93" i="2" s="1"/>
  <c r="G93" i="2"/>
  <c r="H93" i="2" s="1"/>
  <c r="W92" i="2"/>
  <c r="X92" i="2" s="1"/>
  <c r="U92" i="2"/>
  <c r="U93" i="2" l="1"/>
  <c r="E91" i="2"/>
  <c r="W59" i="7" l="1"/>
  <c r="Q59" i="7"/>
  <c r="R59" i="7" s="1"/>
  <c r="R60" i="7"/>
  <c r="G91" i="2"/>
  <c r="H91" i="2" s="1"/>
  <c r="H89" i="2" s="1"/>
  <c r="H97" i="2" s="1"/>
  <c r="E89" i="2"/>
  <c r="F54" i="7" s="1"/>
  <c r="C97" i="11" s="1"/>
  <c r="D89" i="2"/>
  <c r="D97" i="2" s="1"/>
  <c r="W14" i="7"/>
  <c r="H14" i="7"/>
  <c r="T91" i="2"/>
  <c r="T95" i="2"/>
  <c r="O95" i="2"/>
  <c r="M95" i="2"/>
  <c r="O59" i="7" s="1"/>
  <c r="Z59" i="7" l="1"/>
  <c r="AA59" i="7" s="1"/>
  <c r="X59" i="7"/>
  <c r="C101" i="11"/>
  <c r="D43" i="8"/>
  <c r="Y60" i="7"/>
  <c r="B37" i="10"/>
  <c r="Y14" i="7"/>
  <c r="G89" i="2"/>
  <c r="G97" i="2" s="1"/>
  <c r="E97" i="2"/>
  <c r="H98" i="2" s="1"/>
  <c r="W91" i="2"/>
  <c r="U91" i="2"/>
  <c r="I14" i="7"/>
  <c r="X14" i="7"/>
  <c r="B10" i="10" s="1"/>
  <c r="P95" i="2"/>
  <c r="U95" i="2"/>
  <c r="W95" i="2"/>
  <c r="X95" i="2" s="1"/>
  <c r="Y62" i="7" l="1"/>
  <c r="Z60" i="7"/>
  <c r="AA60" i="7" s="1"/>
  <c r="E43" i="8"/>
  <c r="C92" i="12"/>
  <c r="C102" i="11"/>
  <c r="AE101" i="11"/>
  <c r="M97" i="11"/>
  <c r="E97" i="11"/>
  <c r="C91" i="11"/>
  <c r="C88" i="12"/>
  <c r="G91" i="11"/>
  <c r="E54" i="7"/>
  <c r="C42" i="8"/>
  <c r="F62" i="7"/>
  <c r="Z14" i="7"/>
  <c r="X91" i="2"/>
  <c r="C93" i="12" l="1"/>
  <c r="AE102" i="11"/>
  <c r="P97" i="11"/>
  <c r="AD97" i="11" s="1"/>
  <c r="AE97" i="11" s="1"/>
  <c r="E91" i="11"/>
  <c r="E112" i="11" s="1"/>
  <c r="E88" i="12"/>
  <c r="E82" i="12" s="1"/>
  <c r="E103" i="12" s="1"/>
  <c r="M88" i="12"/>
  <c r="M82" i="12" s="1"/>
  <c r="M103" i="12" s="1"/>
  <c r="M91" i="11"/>
  <c r="M112" i="11" s="1"/>
  <c r="C82" i="12"/>
  <c r="G112" i="11"/>
  <c r="G82" i="12"/>
  <c r="C38" i="8"/>
  <c r="H54" i="7"/>
  <c r="I54" i="7" s="1"/>
  <c r="E62" i="7"/>
  <c r="AA14" i="7"/>
  <c r="P88" i="12" l="1"/>
  <c r="AD88" i="12" s="1"/>
  <c r="P112" i="11"/>
  <c r="AD112" i="11" s="1"/>
  <c r="P91" i="11"/>
  <c r="AD91" i="11" s="1"/>
  <c r="AE91" i="11" s="1"/>
  <c r="P82" i="12"/>
  <c r="AD82" i="12" s="1"/>
  <c r="G103" i="12"/>
  <c r="P103" i="12" s="1"/>
  <c r="AD103" i="12" s="1"/>
  <c r="E50" i="8"/>
  <c r="I62" i="7"/>
  <c r="H62" i="7"/>
  <c r="C10" i="1" l="1"/>
  <c r="M90" i="2" l="1"/>
  <c r="O55" i="7" s="1"/>
  <c r="T90" i="2"/>
  <c r="O90" i="2"/>
  <c r="P90" i="2" l="1"/>
  <c r="W90" i="2"/>
  <c r="U90" i="2"/>
  <c r="X90" i="2" l="1"/>
  <c r="L89" i="2" l="1"/>
  <c r="O94" i="2"/>
  <c r="O89" i="2" s="1"/>
  <c r="O97" i="2" s="1"/>
  <c r="M94" i="2"/>
  <c r="M89" i="2" s="1"/>
  <c r="O54" i="7" s="1"/>
  <c r="T94" i="2"/>
  <c r="T89" i="2" s="1"/>
  <c r="T97" i="2" s="1"/>
  <c r="L97" i="2" l="1"/>
  <c r="N54" i="7"/>
  <c r="U94" i="2"/>
  <c r="U89" i="2" s="1"/>
  <c r="U97" i="2" s="1"/>
  <c r="W94" i="2"/>
  <c r="P94" i="2"/>
  <c r="P89" i="2" s="1"/>
  <c r="P97" i="2" s="1"/>
  <c r="M97" i="2"/>
  <c r="W89" i="2" l="1"/>
  <c r="W97" i="2" s="1"/>
  <c r="X94" i="2"/>
  <c r="X89" i="2" s="1"/>
  <c r="X97" i="2" s="1"/>
  <c r="D42" i="8"/>
  <c r="O62" i="7"/>
  <c r="C98" i="11"/>
  <c r="T98" i="11" l="1"/>
  <c r="AB98" i="11"/>
  <c r="M98" i="11"/>
  <c r="G98" i="11"/>
  <c r="O98" i="11"/>
  <c r="AA98" i="11"/>
  <c r="U98" i="11"/>
  <c r="Q98" i="11"/>
  <c r="N98" i="11"/>
  <c r="E98" i="11"/>
  <c r="Y98" i="11"/>
  <c r="Z98" i="11"/>
  <c r="L98" i="11"/>
  <c r="V98" i="11"/>
  <c r="K98" i="11"/>
  <c r="W98" i="11"/>
  <c r="H98" i="11"/>
  <c r="F98" i="11"/>
  <c r="X98" i="11"/>
  <c r="I98" i="11"/>
  <c r="J98" i="11"/>
  <c r="S98" i="11"/>
  <c r="R98" i="11"/>
  <c r="C89" i="12"/>
  <c r="C99" i="11"/>
  <c r="C92" i="11"/>
  <c r="D38" i="8"/>
  <c r="E42" i="8"/>
  <c r="Q54" i="7"/>
  <c r="W54" i="7"/>
  <c r="N62" i="7"/>
  <c r="O99" i="11" l="1"/>
  <c r="O131" i="11" s="1"/>
  <c r="O136" i="11" s="1"/>
  <c r="O140" i="11" s="1"/>
  <c r="O92" i="11"/>
  <c r="O89" i="12"/>
  <c r="U99" i="11"/>
  <c r="U131" i="11" s="1"/>
  <c r="U136" i="11" s="1"/>
  <c r="U140" i="11" s="1"/>
  <c r="U92" i="11"/>
  <c r="U89" i="12"/>
  <c r="Z92" i="11"/>
  <c r="Z99" i="11"/>
  <c r="Z131" i="11" s="1"/>
  <c r="Z136" i="11" s="1"/>
  <c r="Z140" i="11" s="1"/>
  <c r="Z89" i="12"/>
  <c r="G92" i="11"/>
  <c r="G89" i="12"/>
  <c r="G99" i="11"/>
  <c r="G131" i="11" s="1"/>
  <c r="G136" i="11" s="1"/>
  <c r="G140" i="11" s="1"/>
  <c r="R99" i="11"/>
  <c r="R131" i="11" s="1"/>
  <c r="R136" i="11" s="1"/>
  <c r="R140" i="11" s="1"/>
  <c r="R92" i="11"/>
  <c r="R89" i="12"/>
  <c r="V92" i="11"/>
  <c r="V99" i="11"/>
  <c r="V131" i="11" s="1"/>
  <c r="V136" i="11" s="1"/>
  <c r="V140" i="11" s="1"/>
  <c r="V89" i="12"/>
  <c r="L89" i="12"/>
  <c r="L92" i="11"/>
  <c r="L99" i="11"/>
  <c r="L131" i="11" s="1"/>
  <c r="L136" i="11" s="1"/>
  <c r="L140" i="11" s="1"/>
  <c r="Y99" i="11"/>
  <c r="Y131" i="11" s="1"/>
  <c r="Y136" i="11" s="1"/>
  <c r="Y140" i="11" s="1"/>
  <c r="Y92" i="11"/>
  <c r="Y89" i="12"/>
  <c r="M92" i="11"/>
  <c r="M99" i="11"/>
  <c r="M131" i="11" s="1"/>
  <c r="M136" i="11" s="1"/>
  <c r="M140" i="11" s="1"/>
  <c r="M89" i="12"/>
  <c r="Q92" i="11"/>
  <c r="Q99" i="11"/>
  <c r="AC98" i="11"/>
  <c r="Q89" i="12"/>
  <c r="S99" i="11"/>
  <c r="S131" i="11" s="1"/>
  <c r="S136" i="11" s="1"/>
  <c r="S140" i="11" s="1"/>
  <c r="S92" i="11"/>
  <c r="S89" i="12"/>
  <c r="AA92" i="11"/>
  <c r="AA99" i="11"/>
  <c r="AA131" i="11" s="1"/>
  <c r="AA136" i="11" s="1"/>
  <c r="AA140" i="11" s="1"/>
  <c r="AA89" i="12"/>
  <c r="J99" i="11"/>
  <c r="J131" i="11" s="1"/>
  <c r="J136" i="11" s="1"/>
  <c r="J140" i="11" s="1"/>
  <c r="J92" i="11"/>
  <c r="J89" i="12"/>
  <c r="I99" i="11"/>
  <c r="I131" i="11" s="1"/>
  <c r="I136" i="11" s="1"/>
  <c r="I140" i="11" s="1"/>
  <c r="I92" i="11"/>
  <c r="I89" i="12"/>
  <c r="X92" i="11"/>
  <c r="X99" i="11"/>
  <c r="X131" i="11" s="1"/>
  <c r="X136" i="11" s="1"/>
  <c r="X140" i="11" s="1"/>
  <c r="X89" i="12"/>
  <c r="F99" i="11"/>
  <c r="F131" i="11" s="1"/>
  <c r="F136" i="11" s="1"/>
  <c r="F140" i="11" s="1"/>
  <c r="F92" i="11"/>
  <c r="F89" i="12"/>
  <c r="E89" i="12"/>
  <c r="E92" i="11"/>
  <c r="E99" i="11"/>
  <c r="P98" i="11"/>
  <c r="AB92" i="11"/>
  <c r="AB99" i="11"/>
  <c r="AB131" i="11" s="1"/>
  <c r="AB136" i="11" s="1"/>
  <c r="AB140" i="11" s="1"/>
  <c r="AB89" i="12"/>
  <c r="W92" i="11"/>
  <c r="W89" i="12"/>
  <c r="W99" i="11"/>
  <c r="W131" i="11" s="1"/>
  <c r="W136" i="11" s="1"/>
  <c r="W140" i="11" s="1"/>
  <c r="K99" i="11"/>
  <c r="K131" i="11" s="1"/>
  <c r="K136" i="11" s="1"/>
  <c r="K140" i="11" s="1"/>
  <c r="K92" i="11"/>
  <c r="K89" i="12"/>
  <c r="H99" i="11"/>
  <c r="H131" i="11" s="1"/>
  <c r="H136" i="11" s="1"/>
  <c r="H140" i="11" s="1"/>
  <c r="H92" i="11"/>
  <c r="H89" i="12"/>
  <c r="N92" i="11"/>
  <c r="N99" i="11"/>
  <c r="N131" i="11" s="1"/>
  <c r="N136" i="11" s="1"/>
  <c r="N140" i="11" s="1"/>
  <c r="N89" i="12"/>
  <c r="T99" i="11"/>
  <c r="T131" i="11" s="1"/>
  <c r="T136" i="11" s="1"/>
  <c r="T140" i="11" s="1"/>
  <c r="T89" i="12"/>
  <c r="T92" i="11"/>
  <c r="E38" i="8"/>
  <c r="C93" i="11"/>
  <c r="C83" i="12"/>
  <c r="Z54" i="7"/>
  <c r="W62" i="7"/>
  <c r="X54" i="7"/>
  <c r="B36" i="10" s="1"/>
  <c r="R54" i="7"/>
  <c r="Q62" i="7"/>
  <c r="C90" i="12"/>
  <c r="R62" i="7" l="1"/>
  <c r="AB90" i="12"/>
  <c r="AB83" i="12"/>
  <c r="Y90" i="12"/>
  <c r="Y83" i="12"/>
  <c r="T113" i="11"/>
  <c r="T93" i="11"/>
  <c r="T114" i="11" s="1"/>
  <c r="J113" i="11"/>
  <c r="J93" i="11"/>
  <c r="J114" i="11" s="1"/>
  <c r="Q90" i="12"/>
  <c r="Q83" i="12"/>
  <c r="AC89" i="12"/>
  <c r="Y93" i="11"/>
  <c r="Y114" i="11" s="1"/>
  <c r="Y113" i="11"/>
  <c r="R90" i="12"/>
  <c r="R83" i="12"/>
  <c r="Z93" i="11"/>
  <c r="Z114" i="11" s="1"/>
  <c r="Z113" i="11"/>
  <c r="H93" i="11"/>
  <c r="H114" i="11" s="1"/>
  <c r="H113" i="11"/>
  <c r="V113" i="11"/>
  <c r="V93" i="11"/>
  <c r="V114" i="11" s="1"/>
  <c r="K90" i="12"/>
  <c r="K83" i="12"/>
  <c r="AD98" i="11"/>
  <c r="AE98" i="11" s="1"/>
  <c r="AA83" i="12"/>
  <c r="AA90" i="12"/>
  <c r="Q131" i="11"/>
  <c r="AC99" i="11"/>
  <c r="U113" i="11"/>
  <c r="U93" i="11"/>
  <c r="U114" i="11" s="1"/>
  <c r="J83" i="12"/>
  <c r="J90" i="12"/>
  <c r="R93" i="11"/>
  <c r="R114" i="11" s="1"/>
  <c r="R113" i="11"/>
  <c r="X113" i="11"/>
  <c r="X93" i="11"/>
  <c r="X114" i="11" s="1"/>
  <c r="Q93" i="11"/>
  <c r="AC92" i="11"/>
  <c r="Q113" i="11"/>
  <c r="L113" i="11"/>
  <c r="L93" i="11"/>
  <c r="L114" i="11" s="1"/>
  <c r="AB93" i="11"/>
  <c r="AB114" i="11" s="1"/>
  <c r="AB113" i="11"/>
  <c r="P92" i="11"/>
  <c r="E113" i="11"/>
  <c r="E93" i="11"/>
  <c r="I83" i="12"/>
  <c r="I90" i="12"/>
  <c r="AA93" i="11"/>
  <c r="AA114" i="11" s="1"/>
  <c r="AA113" i="11"/>
  <c r="M83" i="12"/>
  <c r="M90" i="12"/>
  <c r="L90" i="12"/>
  <c r="L83" i="12"/>
  <c r="G83" i="12"/>
  <c r="G90" i="12"/>
  <c r="O83" i="12"/>
  <c r="O90" i="12"/>
  <c r="E131" i="11"/>
  <c r="P99" i="11"/>
  <c r="N113" i="11"/>
  <c r="N93" i="11"/>
  <c r="N114" i="11" s="1"/>
  <c r="W83" i="12"/>
  <c r="W90" i="12"/>
  <c r="E83" i="12"/>
  <c r="P89" i="12"/>
  <c r="E90" i="12"/>
  <c r="I113" i="11"/>
  <c r="I93" i="11"/>
  <c r="I114" i="11" s="1"/>
  <c r="S83" i="12"/>
  <c r="S90" i="12"/>
  <c r="V90" i="12"/>
  <c r="V83" i="12"/>
  <c r="G113" i="11"/>
  <c r="G93" i="11"/>
  <c r="G114" i="11" s="1"/>
  <c r="O113" i="11"/>
  <c r="O93" i="11"/>
  <c r="O114" i="11" s="1"/>
  <c r="F93" i="11"/>
  <c r="F114" i="11" s="1"/>
  <c r="F113" i="11"/>
  <c r="T90" i="12"/>
  <c r="T83" i="12"/>
  <c r="X83" i="12"/>
  <c r="X90" i="12"/>
  <c r="U83" i="12"/>
  <c r="U90" i="12"/>
  <c r="K113" i="11"/>
  <c r="K93" i="11"/>
  <c r="K114" i="11" s="1"/>
  <c r="N83" i="12"/>
  <c r="N90" i="12"/>
  <c r="H83" i="12"/>
  <c r="H90" i="12"/>
  <c r="W113" i="11"/>
  <c r="W93" i="11"/>
  <c r="W114" i="11" s="1"/>
  <c r="F90" i="12"/>
  <c r="F83" i="12"/>
  <c r="S113" i="11"/>
  <c r="S93" i="11"/>
  <c r="S114" i="11" s="1"/>
  <c r="M113" i="11"/>
  <c r="M93" i="11"/>
  <c r="M114" i="11" s="1"/>
  <c r="Z90" i="12"/>
  <c r="Z83" i="12"/>
  <c r="C84" i="12"/>
  <c r="AA54" i="7"/>
  <c r="Z62" i="7"/>
  <c r="X62" i="7"/>
  <c r="AD99" i="11" l="1"/>
  <c r="AE99" i="11" s="1"/>
  <c r="AA62" i="7"/>
  <c r="B34" i="10"/>
  <c r="AD89" i="12"/>
  <c r="F104" i="12"/>
  <c r="F84" i="12"/>
  <c r="F105" i="12" s="1"/>
  <c r="W104" i="12"/>
  <c r="W84" i="12"/>
  <c r="W105" i="12" s="1"/>
  <c r="G104" i="12"/>
  <c r="G84" i="12"/>
  <c r="G105" i="12" s="1"/>
  <c r="I104" i="12"/>
  <c r="I84" i="12"/>
  <c r="I105" i="12" s="1"/>
  <c r="AC113" i="11"/>
  <c r="J104" i="12"/>
  <c r="J84" i="12"/>
  <c r="J105" i="12" s="1"/>
  <c r="K104" i="12"/>
  <c r="K84" i="12"/>
  <c r="K105" i="12" s="1"/>
  <c r="R84" i="12"/>
  <c r="R105" i="12" s="1"/>
  <c r="R104" i="12"/>
  <c r="S104" i="12"/>
  <c r="S84" i="12"/>
  <c r="S105" i="12" s="1"/>
  <c r="P113" i="11"/>
  <c r="Q114" i="11"/>
  <c r="AC114" i="11" s="1"/>
  <c r="AC93" i="11"/>
  <c r="AD92" i="11"/>
  <c r="AE92" i="11" s="1"/>
  <c r="Y84" i="12"/>
  <c r="Y105" i="12" s="1"/>
  <c r="Y104" i="12"/>
  <c r="N104" i="12"/>
  <c r="N84" i="12"/>
  <c r="N105" i="12" s="1"/>
  <c r="P90" i="12"/>
  <c r="P131" i="11"/>
  <c r="E136" i="11"/>
  <c r="M104" i="12"/>
  <c r="M84" i="12"/>
  <c r="M105" i="12" s="1"/>
  <c r="AC131" i="11"/>
  <c r="Q136" i="11"/>
  <c r="L104" i="12"/>
  <c r="L84" i="12"/>
  <c r="L105" i="12" s="1"/>
  <c r="P93" i="11"/>
  <c r="E114" i="11"/>
  <c r="P114" i="11" s="1"/>
  <c r="H104" i="12"/>
  <c r="H84" i="12"/>
  <c r="H105" i="12" s="1"/>
  <c r="X104" i="12"/>
  <c r="X84" i="12"/>
  <c r="X105" i="12" s="1"/>
  <c r="AC83" i="12"/>
  <c r="Q84" i="12"/>
  <c r="Q104" i="12"/>
  <c r="AB84" i="12"/>
  <c r="AB105" i="12" s="1"/>
  <c r="AB104" i="12"/>
  <c r="Z104" i="12"/>
  <c r="Z84" i="12"/>
  <c r="Z105" i="12" s="1"/>
  <c r="U104" i="12"/>
  <c r="U84" i="12"/>
  <c r="U105" i="12" s="1"/>
  <c r="T104" i="12"/>
  <c r="T84" i="12"/>
  <c r="T105" i="12" s="1"/>
  <c r="V104" i="12"/>
  <c r="V84" i="12"/>
  <c r="V105" i="12" s="1"/>
  <c r="P83" i="12"/>
  <c r="E84" i="12"/>
  <c r="E104" i="12"/>
  <c r="O84" i="12"/>
  <c r="O105" i="12" s="1"/>
  <c r="O104" i="12"/>
  <c r="AA104" i="12"/>
  <c r="AA84" i="12"/>
  <c r="AA105" i="12" s="1"/>
  <c r="AC90" i="12"/>
  <c r="AD83" i="12" l="1"/>
  <c r="AD93" i="11"/>
  <c r="AE93" i="11" s="1"/>
  <c r="P104" i="12"/>
  <c r="AD114" i="11"/>
  <c r="AD113" i="11"/>
  <c r="Q140" i="11"/>
  <c r="AC140" i="11" s="1"/>
  <c r="AC136" i="11"/>
  <c r="P84" i="12"/>
  <c r="E105" i="12"/>
  <c r="P105" i="12" s="1"/>
  <c r="E140" i="11"/>
  <c r="P140" i="11" s="1"/>
  <c r="P136" i="11"/>
  <c r="AC104" i="12"/>
  <c r="AD131" i="11"/>
  <c r="AD133" i="11" s="1"/>
  <c r="Q105" i="12"/>
  <c r="AC105" i="12" s="1"/>
  <c r="AC84" i="12"/>
  <c r="AD90" i="12"/>
  <c r="AD104" i="12" l="1"/>
  <c r="AD105" i="12"/>
  <c r="AD140" i="11"/>
  <c r="AD141" i="11" s="1"/>
  <c r="AD136" i="11"/>
  <c r="AD84" i="12"/>
  <c r="N12" i="3"/>
  <c r="N9" i="3" s="1"/>
  <c r="N13" i="3" s="1"/>
  <c r="N22" i="3" s="1"/>
  <c r="T12" i="3"/>
  <c r="L9" i="3"/>
  <c r="L13" i="3" s="1"/>
  <c r="L22" i="3" s="1"/>
  <c r="M9" i="3"/>
  <c r="M13" i="3" s="1"/>
  <c r="T9" i="3" l="1"/>
  <c r="T13" i="3" s="1"/>
  <c r="V12" i="3"/>
  <c r="W12" i="3" s="1"/>
  <c r="X12" i="3" s="1"/>
  <c r="U12" i="3"/>
  <c r="M74" i="2"/>
  <c r="M22" i="3"/>
  <c r="O12" i="3"/>
  <c r="V9" i="3"/>
  <c r="V13" i="3" s="1"/>
  <c r="U9" i="3"/>
  <c r="U13" i="3" s="1"/>
  <c r="O9" i="3" l="1"/>
  <c r="O13" i="3" s="1"/>
  <c r="O22" i="3" s="1"/>
  <c r="P12" i="3"/>
  <c r="P9" i="3" s="1"/>
  <c r="P13" i="3" s="1"/>
  <c r="P22" i="3" s="1"/>
  <c r="O43" i="7"/>
  <c r="M80" i="2"/>
  <c r="L74" i="2"/>
  <c r="W9" i="3"/>
  <c r="X9" i="3" l="1"/>
  <c r="X13" i="3" s="1"/>
  <c r="W13" i="3"/>
  <c r="O42" i="7"/>
  <c r="O49" i="7" s="1"/>
  <c r="O85" i="7" s="1"/>
  <c r="N43" i="7"/>
  <c r="D26" i="8"/>
  <c r="C56" i="11"/>
  <c r="O86" i="7"/>
  <c r="N74" i="2"/>
  <c r="N80" i="2" s="1"/>
  <c r="L80" i="2"/>
  <c r="O74" i="2" l="1"/>
  <c r="P74" i="2" s="1"/>
  <c r="P80" i="2" s="1"/>
  <c r="D25" i="8"/>
  <c r="N42" i="7"/>
  <c r="N49" i="7" s="1"/>
  <c r="N85" i="7" s="1"/>
  <c r="P43" i="7"/>
  <c r="Q43" i="7" s="1"/>
  <c r="N86" i="7"/>
  <c r="C47" i="12"/>
  <c r="C53" i="11"/>
  <c r="AE56" i="11"/>
  <c r="C50" i="11"/>
  <c r="O80" i="2" l="1"/>
  <c r="P86" i="7"/>
  <c r="P42" i="7"/>
  <c r="P49" i="7" s="1"/>
  <c r="P85" i="7" s="1"/>
  <c r="C41" i="12"/>
  <c r="AE50" i="11"/>
  <c r="C113" i="11"/>
  <c r="AE53" i="11"/>
  <c r="C44" i="12"/>
  <c r="D24" i="8"/>
  <c r="Q86" i="7"/>
  <c r="Q42" i="7"/>
  <c r="Q49" i="7" s="1"/>
  <c r="Q85" i="7" s="1"/>
  <c r="R43" i="7"/>
  <c r="R42" i="7" l="1"/>
  <c r="R49" i="7" s="1"/>
  <c r="R85" i="7" s="1"/>
  <c r="R86" i="7"/>
  <c r="D48" i="8"/>
  <c r="AE113" i="11"/>
  <c r="C104" i="12"/>
  <c r="F11" i="4"/>
  <c r="G11" i="4" s="1"/>
  <c r="H11" i="4" s="1"/>
  <c r="T11" i="4"/>
  <c r="V11" i="4" l="1"/>
  <c r="W11" i="4" s="1"/>
  <c r="X11" i="4" s="1"/>
  <c r="U11" i="4"/>
  <c r="F12" i="4"/>
  <c r="F9" i="4" s="1"/>
  <c r="F13" i="4" s="1"/>
  <c r="F22" i="4" s="1"/>
  <c r="T12" i="4"/>
  <c r="D9" i="4"/>
  <c r="D13" i="4" s="1"/>
  <c r="D22" i="4" s="1"/>
  <c r="E9" i="4"/>
  <c r="E13" i="4" s="1"/>
  <c r="T9" i="4" l="1"/>
  <c r="U9" i="4" s="1"/>
  <c r="U13" i="4" s="1"/>
  <c r="U22" i="4" s="1"/>
  <c r="G12" i="4"/>
  <c r="E22" i="4"/>
  <c r="E74" i="2"/>
  <c r="V12" i="4"/>
  <c r="W12" i="4" s="1"/>
  <c r="X12" i="4" s="1"/>
  <c r="U12" i="4"/>
  <c r="V9" i="4" l="1"/>
  <c r="V13" i="4" s="1"/>
  <c r="V22" i="4" s="1"/>
  <c r="T13" i="4"/>
  <c r="T22" i="4" s="1"/>
  <c r="G9" i="4"/>
  <c r="G13" i="4" s="1"/>
  <c r="G22" i="4" s="1"/>
  <c r="H12" i="4"/>
  <c r="H9" i="4" s="1"/>
  <c r="H13" i="4" s="1"/>
  <c r="H22" i="4" s="1"/>
  <c r="H23" i="4" s="1"/>
  <c r="D74" i="2"/>
  <c r="F43" i="7"/>
  <c r="W9" i="4" l="1"/>
  <c r="X9" i="4" s="1"/>
  <c r="X13" i="4" s="1"/>
  <c r="X22" i="4" s="1"/>
  <c r="X23" i="4" s="1"/>
  <c r="F86" i="7"/>
  <c r="C26" i="8"/>
  <c r="E43" i="7"/>
  <c r="C55" i="11"/>
  <c r="F74" i="2"/>
  <c r="T74" i="2"/>
  <c r="W13" i="4" l="1"/>
  <c r="W22" i="4" s="1"/>
  <c r="E26" i="8"/>
  <c r="G43" i="7"/>
  <c r="E86" i="7"/>
  <c r="W43" i="7"/>
  <c r="U74" i="2"/>
  <c r="V74" i="2"/>
  <c r="G74" i="2"/>
  <c r="C57" i="11"/>
  <c r="AE55" i="11"/>
  <c r="C46" i="12"/>
  <c r="W74" i="2" l="1"/>
  <c r="X74" i="2" s="1"/>
  <c r="G86" i="7"/>
  <c r="W86" i="7"/>
  <c r="Y43" i="7"/>
  <c r="X43" i="7"/>
  <c r="C48" i="12"/>
  <c r="AE57" i="11"/>
  <c r="H74" i="2"/>
  <c r="H43" i="7"/>
  <c r="W58" i="7" l="1"/>
  <c r="W57" i="7"/>
  <c r="W56" i="7"/>
  <c r="B22" i="10"/>
  <c r="X86" i="7"/>
  <c r="Y86" i="7"/>
  <c r="I43" i="7"/>
  <c r="H86" i="7"/>
  <c r="Z43" i="7"/>
  <c r="N56" i="7" l="1"/>
  <c r="Q56" i="7" s="1"/>
  <c r="R56" i="7" s="1"/>
  <c r="X56" i="7"/>
  <c r="Z56" i="7"/>
  <c r="AA56" i="7" s="1"/>
  <c r="N57" i="7"/>
  <c r="Q57" i="7" s="1"/>
  <c r="R57" i="7" s="1"/>
  <c r="X57" i="7"/>
  <c r="Z57" i="7"/>
  <c r="AA57" i="7" s="1"/>
  <c r="N58" i="7"/>
  <c r="Q58" i="7" s="1"/>
  <c r="R58" i="7" s="1"/>
  <c r="X58" i="7"/>
  <c r="Z58" i="7"/>
  <c r="AA58" i="7" s="1"/>
  <c r="I86" i="7"/>
  <c r="Z86" i="7"/>
  <c r="AA43" i="7"/>
  <c r="AA86" i="7" l="1"/>
  <c r="T15" i="3"/>
  <c r="U15" i="3" s="1"/>
  <c r="U16" i="3" s="1"/>
  <c r="U22" i="3" s="1"/>
  <c r="D76" i="2"/>
  <c r="T76" i="2" s="1"/>
  <c r="F15" i="3"/>
  <c r="G15" i="3" s="1"/>
  <c r="D22" i="3"/>
  <c r="D16" i="3"/>
  <c r="E16" i="3"/>
  <c r="E22" i="3"/>
  <c r="F45" i="7" l="1"/>
  <c r="C28" i="8" s="1"/>
  <c r="E28" i="8" s="1"/>
  <c r="F16" i="3"/>
  <c r="F22" i="3" s="1"/>
  <c r="V76" i="2"/>
  <c r="W76" i="2" s="1"/>
  <c r="U76" i="2"/>
  <c r="H15" i="3"/>
  <c r="H16" i="3" s="1"/>
  <c r="H22" i="3" s="1"/>
  <c r="H23" i="3" s="1"/>
  <c r="G16" i="3"/>
  <c r="G22" i="3" s="1"/>
  <c r="W15" i="3"/>
  <c r="F46" i="7"/>
  <c r="D77" i="2"/>
  <c r="E80" i="2"/>
  <c r="F76" i="2"/>
  <c r="V15" i="3"/>
  <c r="V16" i="3" s="1"/>
  <c r="V22" i="3" s="1"/>
  <c r="T16" i="3"/>
  <c r="T22" i="3" s="1"/>
  <c r="E45" i="7" l="1"/>
  <c r="W45" i="7" s="1"/>
  <c r="X45" i="7" s="1"/>
  <c r="C61" i="11"/>
  <c r="G45" i="7"/>
  <c r="H45" i="7" s="1"/>
  <c r="W16" i="3"/>
  <c r="W22" i="3" s="1"/>
  <c r="X15" i="3"/>
  <c r="X16" i="3" s="1"/>
  <c r="X22" i="3" s="1"/>
  <c r="X23" i="3" s="1"/>
  <c r="C64" i="11"/>
  <c r="E46" i="7"/>
  <c r="F42" i="7"/>
  <c r="F49" i="7" s="1"/>
  <c r="F85" i="7" s="1"/>
  <c r="C29" i="8"/>
  <c r="D80" i="2"/>
  <c r="F77" i="2"/>
  <c r="F80" i="2" s="1"/>
  <c r="T77" i="2"/>
  <c r="X76" i="2"/>
  <c r="B24" i="10"/>
  <c r="G76" i="2"/>
  <c r="Y45" i="7" l="1"/>
  <c r="Z45" i="7" s="1"/>
  <c r="AA45" i="7" s="1"/>
  <c r="C52" i="12"/>
  <c r="AE61" i="11"/>
  <c r="C63" i="11"/>
  <c r="G77" i="2"/>
  <c r="H77" i="2" s="1"/>
  <c r="V77" i="2"/>
  <c r="V80" i="2" s="1"/>
  <c r="U77" i="2"/>
  <c r="U80" i="2" s="1"/>
  <c r="W77" i="2"/>
  <c r="T80" i="2"/>
  <c r="G80" i="2"/>
  <c r="H76" i="2"/>
  <c r="H80" i="2" s="1"/>
  <c r="E29" i="8"/>
  <c r="C25" i="8"/>
  <c r="I45" i="7"/>
  <c r="E42" i="7"/>
  <c r="E49" i="7" s="1"/>
  <c r="E85" i="7" s="1"/>
  <c r="W46" i="7"/>
  <c r="G46" i="7"/>
  <c r="G42" i="7" s="1"/>
  <c r="G49" i="7" s="1"/>
  <c r="G85" i="7" s="1"/>
  <c r="C66" i="11"/>
  <c r="AE64" i="11"/>
  <c r="C55" i="12"/>
  <c r="C52" i="11"/>
  <c r="C54" i="12" l="1"/>
  <c r="AE63" i="11"/>
  <c r="H46" i="7"/>
  <c r="I46" i="7" s="1"/>
  <c r="E25" i="8"/>
  <c r="D52" i="8"/>
  <c r="C24" i="8"/>
  <c r="I42" i="7"/>
  <c r="I49" i="7" s="1"/>
  <c r="I85" i="7" s="1"/>
  <c r="AE52" i="11"/>
  <c r="C54" i="11"/>
  <c r="C43" i="12"/>
  <c r="C49" i="11"/>
  <c r="X77" i="2"/>
  <c r="X80" i="2" s="1"/>
  <c r="W80" i="2"/>
  <c r="AE66" i="11"/>
  <c r="C57" i="12"/>
  <c r="Y46" i="7"/>
  <c r="Y42" i="7" s="1"/>
  <c r="Y49" i="7" s="1"/>
  <c r="Y85" i="7" s="1"/>
  <c r="X46" i="7"/>
  <c r="W42" i="7"/>
  <c r="W49" i="7" s="1"/>
  <c r="W85" i="7" s="1"/>
  <c r="H42" i="7" l="1"/>
  <c r="H49" i="7" s="1"/>
  <c r="H85" i="7" s="1"/>
  <c r="Z46" i="7"/>
  <c r="AE49" i="11"/>
  <c r="C112" i="11"/>
  <c r="C40" i="12"/>
  <c r="C51" i="11"/>
  <c r="AE54" i="11"/>
  <c r="C45" i="12"/>
  <c r="C48" i="8"/>
  <c r="E24" i="8"/>
  <c r="D59" i="8"/>
  <c r="E52" i="8"/>
  <c r="B25" i="10"/>
  <c r="X42" i="7"/>
  <c r="X49" i="7" s="1"/>
  <c r="B20" i="10" l="1"/>
  <c r="B21" i="10" s="1"/>
  <c r="X85" i="7"/>
  <c r="C59" i="8"/>
  <c r="D62" i="8"/>
  <c r="C51" i="8"/>
  <c r="C49" i="8"/>
  <c r="E49" i="8" s="1"/>
  <c r="E48" i="8"/>
  <c r="C42" i="12"/>
  <c r="C114" i="11"/>
  <c r="AE51" i="11"/>
  <c r="AE112" i="11"/>
  <c r="C103" i="12"/>
  <c r="AA46" i="7"/>
  <c r="AA42" i="7" s="1"/>
  <c r="AA49" i="7" s="1"/>
  <c r="AA85" i="7" s="1"/>
  <c r="Z42" i="7"/>
  <c r="Z49" i="7" s="1"/>
  <c r="Z85" i="7" s="1"/>
  <c r="AE114" i="11" l="1"/>
  <c r="C105" i="12"/>
  <c r="C53" i="8"/>
  <c r="D57" i="8" s="1"/>
  <c r="C57" i="8" s="1"/>
  <c r="E51" i="8"/>
  <c r="C23" i="8"/>
  <c r="D58" i="8"/>
  <c r="D63" i="8"/>
  <c r="D65" i="8"/>
  <c r="C65" i="8" l="1"/>
  <c r="C58" i="8"/>
  <c r="C61" i="8" l="1"/>
  <c r="C64" i="8" s="1"/>
  <c r="E64" i="8" s="1"/>
  <c r="E4" i="9" s="1"/>
  <c r="E5" i="9" s="1"/>
  <c r="C11" i="1"/>
  <c r="C12" i="1" s="1"/>
  <c r="E100" i="9" l="1"/>
  <c r="E82" i="9"/>
  <c r="E75" i="9"/>
  <c r="E72" i="9"/>
  <c r="E57" i="9"/>
  <c r="E50" i="9"/>
  <c r="E65" i="9"/>
  <c r="E104" i="9"/>
  <c r="E79" i="9"/>
  <c r="E54" i="9"/>
  <c r="E89" i="9"/>
  <c r="E64" i="9"/>
  <c r="E46" i="9"/>
  <c r="E39" i="9"/>
  <c r="E36" i="9"/>
  <c r="E35" i="9"/>
  <c r="E68" i="9"/>
  <c r="E103" i="9"/>
  <c r="E78" i="9"/>
  <c r="E53" i="9"/>
  <c r="E83" i="9"/>
  <c r="E92" i="9"/>
  <c r="E85" i="9"/>
  <c r="E67" i="9"/>
  <c r="E42" i="9"/>
  <c r="E101" i="9"/>
  <c r="E90" i="9"/>
  <c r="E71" i="9"/>
  <c r="E106" i="9"/>
  <c r="E99" i="9"/>
  <c r="E96" i="9"/>
  <c r="E81" i="9"/>
  <c r="E74" i="9"/>
  <c r="E56" i="9"/>
  <c r="E49" i="9"/>
  <c r="E88" i="9"/>
  <c r="E70" i="9"/>
  <c r="E63" i="9"/>
  <c r="E60" i="9"/>
  <c r="E45" i="9"/>
  <c r="E38" i="9"/>
  <c r="E40" i="9"/>
  <c r="E97" i="9"/>
  <c r="E102" i="9"/>
  <c r="E77" i="9"/>
  <c r="E52" i="9"/>
  <c r="E59" i="9"/>
  <c r="E91" i="9"/>
  <c r="E66" i="9"/>
  <c r="E41" i="9"/>
  <c r="H11" i="9"/>
  <c r="E86" i="9"/>
  <c r="E105" i="9"/>
  <c r="E98" i="9"/>
  <c r="E80" i="9"/>
  <c r="E73" i="9"/>
  <c r="E55" i="9"/>
  <c r="E93" i="9"/>
  <c r="E94" i="9"/>
  <c r="E87" i="9"/>
  <c r="E84" i="9"/>
  <c r="E69" i="9"/>
  <c r="E62" i="9"/>
  <c r="E44" i="9"/>
  <c r="E37" i="9"/>
  <c r="E47" i="9"/>
  <c r="E76" i="9"/>
  <c r="E58" i="9"/>
  <c r="E51" i="9"/>
  <c r="E48" i="9"/>
  <c r="E95" i="9"/>
  <c r="E61" i="9"/>
  <c r="E43" i="9"/>
  <c r="E61" i="8"/>
  <c r="C67" i="8"/>
  <c r="C62" i="8"/>
  <c r="H12" i="9" l="1"/>
  <c r="F12" i="9"/>
  <c r="H112" i="9"/>
  <c r="H114" i="9" s="1"/>
  <c r="F112" i="9"/>
  <c r="F114" i="9" s="1"/>
  <c r="G112" i="9"/>
  <c r="G114" i="9" s="1"/>
  <c r="I112" i="9"/>
  <c r="I114" i="9" s="1"/>
  <c r="E62" i="8"/>
  <c r="E65" i="8" s="1"/>
  <c r="C63" i="8"/>
  <c r="E63" i="8" s="1"/>
  <c r="E112" i="9"/>
  <c r="E114" i="9" s="1"/>
  <c r="E107" i="9"/>
  <c r="J112" i="9"/>
  <c r="J114" i="9" s="1"/>
  <c r="H13" i="9" l="1"/>
  <c r="F13" i="9"/>
  <c r="G13" i="9" s="1"/>
  <c r="C113" i="9"/>
  <c r="C114" i="9" s="1"/>
  <c r="G12" i="9"/>
  <c r="G107" i="9" s="1"/>
  <c r="F107" i="9"/>
  <c r="H14" i="9" l="1"/>
  <c r="F14" i="9"/>
  <c r="G14" i="9" s="1"/>
  <c r="H15" i="9" l="1"/>
  <c r="F15" i="9"/>
  <c r="G15" i="9" s="1"/>
  <c r="H16" i="9" l="1"/>
  <c r="F16" i="9"/>
  <c r="G16" i="9" s="1"/>
  <c r="H17" i="9" l="1"/>
  <c r="F17" i="9"/>
  <c r="G17" i="9" s="1"/>
  <c r="F18" i="9" l="1"/>
  <c r="G18" i="9" s="1"/>
  <c r="H18" i="9"/>
  <c r="F19" i="9" l="1"/>
  <c r="G19" i="9" s="1"/>
  <c r="H19" i="9"/>
  <c r="H20" i="9" l="1"/>
  <c r="F20" i="9"/>
  <c r="G20" i="9" s="1"/>
  <c r="H21" i="9" l="1"/>
  <c r="F21" i="9"/>
  <c r="G21" i="9" s="1"/>
  <c r="H22" i="9" l="1"/>
  <c r="F22" i="9"/>
  <c r="G22" i="9" s="1"/>
  <c r="H23" i="9" l="1"/>
  <c r="F23" i="9"/>
  <c r="G23" i="9" l="1"/>
  <c r="D113" i="9"/>
  <c r="D114" i="9" s="1"/>
  <c r="F24" i="9"/>
  <c r="G24" i="9" s="1"/>
  <c r="H24" i="9"/>
  <c r="H25" i="9" l="1"/>
  <c r="F25" i="9"/>
  <c r="G25" i="9" s="1"/>
  <c r="F26" i="9" l="1"/>
  <c r="G26" i="9" s="1"/>
  <c r="H26" i="9"/>
  <c r="F27" i="9" l="1"/>
  <c r="G27" i="9" s="1"/>
  <c r="H27" i="9"/>
  <c r="H28" i="9" l="1"/>
  <c r="F28" i="9"/>
  <c r="G28" i="9" s="1"/>
  <c r="H29" i="9" l="1"/>
  <c r="F29" i="9"/>
  <c r="G29" i="9" s="1"/>
  <c r="H30" i="9" l="1"/>
  <c r="F30" i="9"/>
  <c r="G30" i="9" s="1"/>
  <c r="H31" i="9" l="1"/>
  <c r="F31" i="9"/>
  <c r="G31" i="9" s="1"/>
  <c r="H32" i="9" l="1"/>
  <c r="F32" i="9"/>
  <c r="G32" i="9" s="1"/>
  <c r="H33" i="9" l="1"/>
  <c r="F33" i="9"/>
  <c r="G33" i="9" s="1"/>
  <c r="H34" i="9" l="1"/>
  <c r="F34" i="9"/>
  <c r="G34" i="9" s="1"/>
  <c r="F35" i="9" l="1"/>
  <c r="H35" i="9"/>
  <c r="F36" i="9" l="1"/>
  <c r="G36" i="9" s="1"/>
  <c r="H36" i="9"/>
  <c r="E113" i="9"/>
  <c r="G35" i="9"/>
  <c r="F37" i="9" l="1"/>
  <c r="G37" i="9" s="1"/>
  <c r="H37" i="9"/>
  <c r="H38" i="9" l="1"/>
  <c r="F38" i="9"/>
  <c r="G38" i="9" s="1"/>
  <c r="H39" i="9" l="1"/>
  <c r="F39" i="9"/>
  <c r="G39" i="9" s="1"/>
  <c r="H40" i="9" l="1"/>
  <c r="F40" i="9"/>
  <c r="G40" i="9" s="1"/>
  <c r="H41" i="9" l="1"/>
  <c r="F41" i="9"/>
  <c r="G41" i="9" s="1"/>
  <c r="H42" i="9" l="1"/>
  <c r="F42" i="9"/>
  <c r="G42" i="9" s="1"/>
  <c r="F43" i="9" l="1"/>
  <c r="G43" i="9" s="1"/>
  <c r="H43" i="9"/>
  <c r="F44" i="9" l="1"/>
  <c r="G44" i="9" s="1"/>
  <c r="H44" i="9"/>
  <c r="H45" i="9" l="1"/>
  <c r="F45" i="9"/>
  <c r="G45" i="9" s="1"/>
  <c r="H46" i="9" l="1"/>
  <c r="F46" i="9"/>
  <c r="G46" i="9" s="1"/>
  <c r="H47" i="9" l="1"/>
  <c r="F47" i="9"/>
  <c r="F113" i="9" l="1"/>
  <c r="G47" i="9"/>
  <c r="F48" i="9"/>
  <c r="G48" i="9" s="1"/>
  <c r="H48" i="9"/>
  <c r="H49" i="9" l="1"/>
  <c r="F49" i="9"/>
  <c r="G49" i="9" s="1"/>
  <c r="F50" i="9" l="1"/>
  <c r="G50" i="9" s="1"/>
  <c r="H50" i="9"/>
  <c r="F51" i="9" l="1"/>
  <c r="G51" i="9" s="1"/>
  <c r="H51" i="9"/>
  <c r="H52" i="9" l="1"/>
  <c r="F52" i="9"/>
  <c r="G52" i="9" s="1"/>
  <c r="F53" i="9" l="1"/>
  <c r="G53" i="9" s="1"/>
  <c r="H53" i="9"/>
  <c r="F54" i="9" l="1"/>
  <c r="G54" i="9" s="1"/>
  <c r="H54" i="9"/>
  <c r="H55" i="9" l="1"/>
  <c r="F55" i="9"/>
  <c r="G55" i="9" s="1"/>
  <c r="H56" i="9" l="1"/>
  <c r="F56" i="9"/>
  <c r="G56" i="9" s="1"/>
  <c r="H57" i="9" l="1"/>
  <c r="F57" i="9"/>
  <c r="G57" i="9" s="1"/>
  <c r="H58" i="9" l="1"/>
  <c r="F58" i="9"/>
  <c r="G58" i="9" s="1"/>
  <c r="F59" i="9" l="1"/>
  <c r="H59" i="9"/>
  <c r="H60" i="9" l="1"/>
  <c r="F60" i="9"/>
  <c r="G60" i="9" s="1"/>
  <c r="G113" i="9"/>
  <c r="G59" i="9"/>
  <c r="F61" i="9" l="1"/>
  <c r="G61" i="9" s="1"/>
  <c r="H61" i="9"/>
  <c r="H62" i="9" l="1"/>
  <c r="F62" i="9"/>
  <c r="G62" i="9" s="1"/>
  <c r="H63" i="9" l="1"/>
  <c r="F63" i="9"/>
  <c r="G63" i="9" s="1"/>
  <c r="F64" i="9" l="1"/>
  <c r="G64" i="9" s="1"/>
  <c r="H64" i="9"/>
  <c r="H65" i="9" l="1"/>
  <c r="F65" i="9"/>
  <c r="G65" i="9" s="1"/>
  <c r="H66" i="9" l="1"/>
  <c r="F66" i="9"/>
  <c r="G66" i="9" s="1"/>
  <c r="H67" i="9" l="1"/>
  <c r="F67" i="9"/>
  <c r="G67" i="9" s="1"/>
  <c r="F68" i="9" l="1"/>
  <c r="G68" i="9" s="1"/>
  <c r="H68" i="9"/>
  <c r="F69" i="9" l="1"/>
  <c r="G69" i="9" s="1"/>
  <c r="H69" i="9"/>
  <c r="H70" i="9" l="1"/>
  <c r="F70" i="9"/>
  <c r="G70" i="9" s="1"/>
  <c r="F71" i="9" l="1"/>
  <c r="H71" i="9"/>
  <c r="F72" i="9" l="1"/>
  <c r="G72" i="9" s="1"/>
  <c r="H72" i="9"/>
  <c r="H113" i="9"/>
  <c r="G71" i="9"/>
  <c r="H73" i="9" l="1"/>
  <c r="F73" i="9"/>
  <c r="G73" i="9" s="1"/>
  <c r="H74" i="9" l="1"/>
  <c r="F74" i="9"/>
  <c r="G74" i="9" s="1"/>
  <c r="H75" i="9" l="1"/>
  <c r="F75" i="9"/>
  <c r="G75" i="9" s="1"/>
  <c r="H76" i="9" l="1"/>
  <c r="F76" i="9"/>
  <c r="G76" i="9" s="1"/>
  <c r="H77" i="9" l="1"/>
  <c r="F77" i="9"/>
  <c r="G77" i="9" s="1"/>
  <c r="H78" i="9" l="1"/>
  <c r="F78" i="9"/>
  <c r="G78" i="9" s="1"/>
  <c r="F79" i="9" l="1"/>
  <c r="G79" i="9" s="1"/>
  <c r="H79" i="9"/>
  <c r="H80" i="9" l="1"/>
  <c r="F80" i="9"/>
  <c r="G80" i="9" s="1"/>
  <c r="H81" i="9" l="1"/>
  <c r="F81" i="9"/>
  <c r="G81" i="9" s="1"/>
  <c r="H82" i="9" l="1"/>
  <c r="F82" i="9"/>
  <c r="G82" i="9" s="1"/>
  <c r="H83" i="9" l="1"/>
  <c r="F83" i="9"/>
  <c r="I113" i="9" l="1"/>
  <c r="G83" i="9"/>
  <c r="H84" i="9"/>
  <c r="F84" i="9"/>
  <c r="G84" i="9" s="1"/>
  <c r="H85" i="9" l="1"/>
  <c r="F85" i="9"/>
  <c r="G85" i="9" s="1"/>
  <c r="F86" i="9" l="1"/>
  <c r="G86" i="9" s="1"/>
  <c r="H86" i="9"/>
  <c r="F87" i="9" l="1"/>
  <c r="G87" i="9" s="1"/>
  <c r="H87" i="9"/>
  <c r="H88" i="9" l="1"/>
  <c r="F88" i="9"/>
  <c r="G88" i="9" s="1"/>
  <c r="H89" i="9" l="1"/>
  <c r="F89" i="9"/>
  <c r="G89" i="9" s="1"/>
  <c r="F90" i="9" l="1"/>
  <c r="G90" i="9" s="1"/>
  <c r="H90" i="9"/>
  <c r="H91" i="9" l="1"/>
  <c r="F91" i="9"/>
  <c r="G91" i="9" s="1"/>
  <c r="H92" i="9" l="1"/>
  <c r="F92" i="9"/>
  <c r="G92" i="9" s="1"/>
  <c r="F93" i="9" l="1"/>
  <c r="G93" i="9" s="1"/>
  <c r="H93" i="9"/>
  <c r="F94" i="9" l="1"/>
  <c r="G94" i="9" s="1"/>
  <c r="H94" i="9"/>
  <c r="F95" i="9" l="1"/>
  <c r="H95" i="9"/>
  <c r="H96" i="9" l="1"/>
  <c r="F96" i="9"/>
  <c r="G96" i="9" s="1"/>
  <c r="J113" i="9"/>
  <c r="G95" i="9"/>
  <c r="F97" i="9" l="1"/>
  <c r="G97" i="9" s="1"/>
  <c r="H97" i="9"/>
  <c r="H98" i="9" l="1"/>
  <c r="F98" i="9"/>
  <c r="G98" i="9" s="1"/>
  <c r="H99" i="9" l="1"/>
  <c r="F99" i="9"/>
  <c r="G99" i="9" s="1"/>
  <c r="F100" i="9" l="1"/>
  <c r="G100" i="9" s="1"/>
  <c r="H100" i="9"/>
  <c r="F101" i="9" l="1"/>
  <c r="G101" i="9" s="1"/>
  <c r="H101" i="9"/>
  <c r="H102" i="9" l="1"/>
  <c r="F102" i="9"/>
  <c r="G102" i="9" s="1"/>
  <c r="F103" i="9" l="1"/>
  <c r="G103" i="9" s="1"/>
  <c r="H103" i="9"/>
  <c r="F104" i="9" l="1"/>
  <c r="G104" i="9" s="1"/>
  <c r="H104" i="9"/>
  <c r="H105" i="9" l="1"/>
  <c r="F105" i="9"/>
  <c r="G105" i="9" s="1"/>
  <c r="H106" i="9" l="1"/>
  <c r="H107" i="9" s="1"/>
  <c r="F106" i="9"/>
  <c r="G106" i="9" s="1"/>
</calcChain>
</file>

<file path=xl/sharedStrings.xml><?xml version="1.0" encoding="utf-8"?>
<sst xmlns="http://schemas.openxmlformats.org/spreadsheetml/2006/main" count="3998" uniqueCount="622">
  <si>
    <t>Durata de implementare a proiectului</t>
  </si>
  <si>
    <t>luni</t>
  </si>
  <si>
    <t>Data intocmirii Studiului de Fezabilitate/Memoriului Justificativ</t>
  </si>
  <si>
    <t>-</t>
  </si>
  <si>
    <t>Curs de schimb utilizat</t>
  </si>
  <si>
    <t>lei/euro</t>
  </si>
  <si>
    <t>Procent contributie publica</t>
  </si>
  <si>
    <t>%</t>
  </si>
  <si>
    <r>
      <t xml:space="preserve">Procent avans </t>
    </r>
    <r>
      <rPr>
        <sz val="9"/>
        <rFont val="Tahoma"/>
        <family val="2"/>
        <charset val="238"/>
      </rPr>
      <t>(maxim 50%)</t>
    </r>
  </si>
  <si>
    <t>Luna solicitare avans</t>
  </si>
  <si>
    <t>Cererea de avans trebuie depusa inainte de a depune prima cerere de plata.</t>
  </si>
  <si>
    <t>Luna depunerii ultimei cereri de plata</t>
  </si>
  <si>
    <t>In pagina "Grafic fizic" ultima cerere de plata trebuie sa permita recuperarea avansului prevazut (daca este cazul).
Recomandam efectuarea ultimei cereri de plata in luna indicata pentru a permite decontarea acesteia in perioada de implementare prevazuta.</t>
  </si>
  <si>
    <t>Interval acoperit de ultima cerere de plata</t>
  </si>
  <si>
    <t>Penultima cerere de plata ar trebui sa fie programata inainte de inceputul intervalului.</t>
  </si>
  <si>
    <t>Valoarea minima a cheltuielilor eligibile aferente ultimei cereri de plata</t>
  </si>
  <si>
    <t>euro</t>
  </si>
  <si>
    <t>lei</t>
  </si>
  <si>
    <t>Curs EUR</t>
  </si>
  <si>
    <t>CAPITOLUL 1 - Cheltuieli eligibile pentru obţinerea şi amenajarea terenului</t>
  </si>
  <si>
    <t>CAPITOLUL 1 - Cheltuieli neeligibile pentru obţinerea şi amenajarea terenului</t>
  </si>
  <si>
    <t>CAPITOLUL 1 - Cheltuieli totale pentru obţinerea şi amenajarea terenului</t>
  </si>
  <si>
    <t>În  mii lei / mii euro la cursul  BCE</t>
  </si>
  <si>
    <t>din data de</t>
  </si>
  <si>
    <t>Nr.crt</t>
  </si>
  <si>
    <t>Specificatie</t>
  </si>
  <si>
    <t>Valoare 
(fara TVA)</t>
  </si>
  <si>
    <t>TVA</t>
  </si>
  <si>
    <t>Valoare
(inclusiv TVA)</t>
  </si>
  <si>
    <t>Mii lei</t>
  </si>
  <si>
    <t>Mii Euro</t>
  </si>
  <si>
    <t>1.1</t>
  </si>
  <si>
    <t>Obţinerea terenului</t>
  </si>
  <si>
    <t>1.2</t>
  </si>
  <si>
    <t>Amenajarea terenului</t>
  </si>
  <si>
    <t>1.3</t>
  </si>
  <si>
    <t>Amenajări pentru protecţia mediului si aducerea la starea initiala</t>
  </si>
  <si>
    <t>TOTAL DEVIZ CAPITOLUL 1 - cheltuieli eligibile</t>
  </si>
  <si>
    <t>TOTAL DEVIZ CAPITOLUL 1 - necheltuieli eligibile</t>
  </si>
  <si>
    <t>TOTAL DEVIZ CAPITOLUL 1 - cheltuieli totale</t>
  </si>
  <si>
    <t>Deviz capitolul 2- Cheltuieli eligibile pentru asigurarea utilitatilor necesare obiectivului</t>
  </si>
  <si>
    <t>Deviz capitolul 2- Cheltuieli neeligibile pentru asigurarea utilitatilor necesare obiectivului</t>
  </si>
  <si>
    <t>2.1.</t>
  </si>
  <si>
    <t>Alimentare cu apa</t>
  </si>
  <si>
    <t>2.2.</t>
  </si>
  <si>
    <t>Canalizare</t>
  </si>
  <si>
    <t>2.3.</t>
  </si>
  <si>
    <t>Alimentare cu gaze naturale</t>
  </si>
  <si>
    <t>2.4.</t>
  </si>
  <si>
    <t>Alimentare cu agent termic</t>
  </si>
  <si>
    <t>2.5.</t>
  </si>
  <si>
    <t>Alimentare cu energie electrica</t>
  </si>
  <si>
    <t>2.6.</t>
  </si>
  <si>
    <t>Telecomunicatii (telefonie, radio-tv,etc)</t>
  </si>
  <si>
    <t>2.7.</t>
  </si>
  <si>
    <t>Alte tipuri de retele exterioare</t>
  </si>
  <si>
    <t>2.8.</t>
  </si>
  <si>
    <t>Drumuri de acces</t>
  </si>
  <si>
    <t>2.9.</t>
  </si>
  <si>
    <t>Cai ferate industriale</t>
  </si>
  <si>
    <t>2.10.</t>
  </si>
  <si>
    <t>Cheltuieli aferente racordarii la retele de utilitati</t>
  </si>
  <si>
    <t>TOTAL DEVIZ CAPITOLUL 2 - cheltuieli eligibile</t>
  </si>
  <si>
    <t>TOTAL DEVIZ CAPITOLUL 2 - cheltuieli neeligibile</t>
  </si>
  <si>
    <t>Deviz financiar- Capitolul 3 - Cheltuieli eligibile pentru proiectare si asistenta tehnica</t>
  </si>
  <si>
    <t>Deviz financiar- Capitolul 3 - Cheltuieli neeligibile pentru proiectare si asistenta tehnica</t>
  </si>
  <si>
    <t>Deviz financiar- Capitolul 3 - Cheltuieli totale pentru proiectare si asistenta tehnica</t>
  </si>
  <si>
    <t>3.1.</t>
  </si>
  <si>
    <t>3.2.</t>
  </si>
  <si>
    <t>3.3.</t>
  </si>
  <si>
    <t>Proiectare si inginerie - total, din care:</t>
  </si>
  <si>
    <t>a. studiu de prefezabilitate</t>
  </si>
  <si>
    <t>b. studiu de fezabilitate</t>
  </si>
  <si>
    <t>c. proiect tehnic</t>
  </si>
  <si>
    <t>d. detalii de executie</t>
  </si>
  <si>
    <t>e. verificarea tehnica a proiectarii</t>
  </si>
  <si>
    <t xml:space="preserve">f. eleborarea certificatului de performanta energetica a cladirii </t>
  </si>
  <si>
    <t>2. Documentatii necesare pentru obtinerea acordurilor, avizelor si autorizatiilor aferente obiectivului de investitii</t>
  </si>
  <si>
    <t>3. Cheltuielile pentru expertiza tehnica efectuata pentru constructii incepute si neterminate sau care urmeaza a fi modificate prin proiect (modernizari, consolidari, etc.)</t>
  </si>
  <si>
    <t>4. Cheltuielile pentru efectuarea expertizei, cercetării şi auditului energetic</t>
  </si>
  <si>
    <t>3.4.</t>
  </si>
  <si>
    <t>Organizarea procedurilor de achizitie</t>
  </si>
  <si>
    <t>3.5.</t>
  </si>
  <si>
    <t>Cheltuieli pentru consultanta - total, din care:</t>
  </si>
  <si>
    <t>3.6.</t>
  </si>
  <si>
    <t>Cheltuieli pentru asistenta tehnica - total, din care:</t>
  </si>
  <si>
    <t>TOTAL DEVIZ CAPITOLUL 3 - cheltuieli eligibile</t>
  </si>
  <si>
    <t>TOTAL DEVIZ CAPITOLUL 3 - cheltuieli neeligibile</t>
  </si>
  <si>
    <t>TOTAL DEVIZ CAPITOLUL 3 - cheltuieli totate</t>
  </si>
  <si>
    <t>CAPITOLUL 4 - Cheltuieli eligibile pentru investiţia de bază</t>
  </si>
  <si>
    <t>CAPITOLUL 4 - Cheltuieli neeligibile pentru investiţia de bază</t>
  </si>
  <si>
    <t>CAPITOLUL 4 - Cheltuieli totale pentru investiţia de bază</t>
  </si>
  <si>
    <t>4.1</t>
  </si>
  <si>
    <t>Construcţii şi instalaţii</t>
  </si>
  <si>
    <t>4.2</t>
  </si>
  <si>
    <t>Montaj utilaj tehnologic</t>
  </si>
  <si>
    <t>4.3</t>
  </si>
  <si>
    <t>Utilaje, echipamente tehnologice şi funcţionale cu montaj</t>
  </si>
  <si>
    <t>4.4</t>
  </si>
  <si>
    <t>Utilaje fără montaj şi echipamente de transport</t>
  </si>
  <si>
    <t>4.5</t>
  </si>
  <si>
    <t>Dotări</t>
  </si>
  <si>
    <t>4.6</t>
  </si>
  <si>
    <t>Active necorporale</t>
  </si>
  <si>
    <t>TOTAL DEVIZ CAPITOLUL 4 - cheltuieli eligibile</t>
  </si>
  <si>
    <t>TOTAL DEVIZ CAPITOLUL 4 - cheltuieli neeligibile</t>
  </si>
  <si>
    <t>TOTAL DEVIZ CAPITOLUL 4 - cheltuieli totale</t>
  </si>
  <si>
    <t xml:space="preserve"> Deviz capitolul 5 - Alte cheltuieli eligibile</t>
  </si>
  <si>
    <t xml:space="preserve"> Deviz capitolul 5 - Alte cheltuieli neeligibile</t>
  </si>
  <si>
    <t xml:space="preserve"> Deviz capitolul 5 - Alte cheltuieli totale</t>
  </si>
  <si>
    <t>5.1</t>
  </si>
  <si>
    <t>Organizare de santier</t>
  </si>
  <si>
    <t xml:space="preserve"> 5.1.1</t>
  </si>
  <si>
    <t xml:space="preserve">   lucrari de constructii si instalatii aferente organizarii de santier</t>
  </si>
  <si>
    <t xml:space="preserve"> 5.1.2</t>
  </si>
  <si>
    <t xml:space="preserve">   cheltuieli conexe organizarii  de santier</t>
  </si>
  <si>
    <t>5.2</t>
  </si>
  <si>
    <t>Comisioane, taxe</t>
  </si>
  <si>
    <t xml:space="preserve">   comisionul băncii finanţatoare</t>
  </si>
  <si>
    <t xml:space="preserve">   cota aferentă Inspectoratului de Stat in Constructii pentru controlul calităţii lucrărilor de construcţii</t>
  </si>
  <si>
    <t xml:space="preserve">   cota pentru controlul statului în amenajarea teritoriului, urbanism, şi pentru  autorizarea lucrărilor de construcţii</t>
  </si>
  <si>
    <t xml:space="preserve">   prime de asigurare din sarcina autorităţii contractante</t>
  </si>
  <si>
    <t xml:space="preserve">   alte cheltuieli de aceeaşi natură, stabilite în condiţiile legii</t>
  </si>
  <si>
    <t xml:space="preserve">   cota aferentă Casei Sociale a Constructorilor</t>
  </si>
  <si>
    <t>5.3</t>
  </si>
  <si>
    <t>Chletuieli diverse si neprevazute</t>
  </si>
  <si>
    <t>TOTAL DEVIZ  CAPITOLUL 5  - cheltuieli eligibile</t>
  </si>
  <si>
    <t>TOTAL DEVIZ  CAPITOLUL 5  - cheltuieli neeligibile</t>
  </si>
  <si>
    <t>TOTAL DEVIZ  CAPITOLUL 5  - cheltuieli totale</t>
  </si>
  <si>
    <t>CAPITOLUL 6 - Cheltuieli eligibile pentru probe tehnologice si teste si predarea la beneficiar</t>
  </si>
  <si>
    <t>CAPITOLUL 6 - Cheltuieli neeligibile pentru probe tehnologice si teste si predarea la beneficiar</t>
  </si>
  <si>
    <t>CAPITOLUL 6 - Cheltuieli totale pentru probe tehnologice si teste si predarea la beneficiar</t>
  </si>
  <si>
    <t>6.1.</t>
  </si>
  <si>
    <t>Pregătirea personalului de exploatare</t>
  </si>
  <si>
    <t>6.2.</t>
  </si>
  <si>
    <t>Probe tehnologice si teste</t>
  </si>
  <si>
    <t>TOTAL DEVIZ CAPITOLUL 6 - cheltuieli eligibile</t>
  </si>
  <si>
    <t>TOTAL DEVIZ CAPITOLUL 6 - cheltuieli neeligibile</t>
  </si>
  <si>
    <t>TOTAL DEVIZ CAPITOLUL 6 - cheltuieli totale</t>
  </si>
  <si>
    <t xml:space="preserve">Nr. crt. </t>
  </si>
  <si>
    <t xml:space="preserve">Denumirea capitolelor si subcapitolelor de cheltuieli </t>
  </si>
  <si>
    <t>PARTEA I - LUCRARI DE CONSTRUCTII SI INSTALATII</t>
  </si>
  <si>
    <t>Instalaţii electrice</t>
  </si>
  <si>
    <t>TOTAL I</t>
  </si>
  <si>
    <t>PARTEA II - MONTAJ</t>
  </si>
  <si>
    <t>Montaj utilaje şi echipamente tehnologice</t>
  </si>
  <si>
    <t>TOTAL II</t>
  </si>
  <si>
    <t>PARTEA III - PROCURARE</t>
  </si>
  <si>
    <t>Utilaje şi echipamente tehnologice</t>
  </si>
  <si>
    <t>Utilaje şi echipamente de transport</t>
  </si>
  <si>
    <t>TOTAL III</t>
  </si>
  <si>
    <t>TOTAL (TOTAL I + TOTAL II + TOTAL III)</t>
  </si>
  <si>
    <t>Utilaje/echipamente tehnologice/echipamente de transport/dotari achizitionate prin proiect</t>
  </si>
  <si>
    <t>Nr. crt</t>
  </si>
  <si>
    <t>Denumire/Tip utilaj/echipament</t>
  </si>
  <si>
    <t>Numar bucati/set</t>
  </si>
  <si>
    <t>Valoare fara TVA 
EUR</t>
  </si>
  <si>
    <t>TVA 
EUR</t>
  </si>
  <si>
    <t>Total cu TVA
EUR</t>
  </si>
  <si>
    <t>Valoare fara TVA 
LEI</t>
  </si>
  <si>
    <t>TVA 
LEI</t>
  </si>
  <si>
    <t>Total cu TVA
LEI</t>
  </si>
  <si>
    <t xml:space="preserve">Utilaje, echipamente tehnologice si functionale cu montaj (procurare) </t>
  </si>
  <si>
    <t xml:space="preserve">Total Utilaje, echipamente tehnologice si functionale cu montaj (procurare) </t>
  </si>
  <si>
    <t xml:space="preserve">Utilaje si echipamente fara montaj, mijloace de transport, alte achizitii specifice  </t>
  </si>
  <si>
    <t xml:space="preserve">Total Utilaje si echipamente fara montaj, mijloace de transport, alte achizitii specifice  </t>
  </si>
  <si>
    <t>Dotari</t>
  </si>
  <si>
    <t>Total Dotari</t>
  </si>
  <si>
    <t>TOTAL</t>
  </si>
  <si>
    <t>DEVIZ GENERAL privind cheltuielile eligibile necesare realizarii proiectului:</t>
  </si>
  <si>
    <t>DEVIZ GENERAL privind cheltuielile neeligibile necesare realizarii proiectului:</t>
  </si>
  <si>
    <t>DEVIZ GENERAL privind cheltuielile totale necesare realizarii proiectului:</t>
  </si>
  <si>
    <t>Nr. Crt.</t>
  </si>
  <si>
    <t>Denumirea capitolelor si subcapitolelor de cheltuieli</t>
  </si>
  <si>
    <t>CAPITOLUL 1 - Cheltuieli pentru obţinerea şi amenajarea terenului</t>
  </si>
  <si>
    <t>TOTAL CAPITOL 1</t>
  </si>
  <si>
    <t>CAPITOLUL 2 - Cheltuieli pentru asigurarea utilitatilor necesare obiectivului</t>
  </si>
  <si>
    <t>TOTAL CAPITOL 2</t>
  </si>
  <si>
    <t>CAPITOLUL 3 - Cheltuieli pentru proiectare şi asistenţă tehnică</t>
  </si>
  <si>
    <t>3.1</t>
  </si>
  <si>
    <t>3.2</t>
  </si>
  <si>
    <t>3.3</t>
  </si>
  <si>
    <t>3.4</t>
  </si>
  <si>
    <t>3.5</t>
  </si>
  <si>
    <t>3.6</t>
  </si>
  <si>
    <t>TOTAL CAPITOL 3</t>
  </si>
  <si>
    <t>CAPITOLUL 4 - Cheltuieli pentru investiţia de bază</t>
  </si>
  <si>
    <t>TOTAL CAPITOL 4</t>
  </si>
  <si>
    <t>CAPITOLUL 5 - Alte cheltuieli</t>
  </si>
  <si>
    <t>Organizare de şantier</t>
  </si>
  <si>
    <t>5.1.1. Lucrări de construcţii</t>
  </si>
  <si>
    <t>5.1.2. Cheltuieli conexe organizării şantierului</t>
  </si>
  <si>
    <t>Comisioane, taxe, cote legale, costuri de finanţare</t>
  </si>
  <si>
    <t>Cheltuieli diverse şi neprevăzute</t>
  </si>
  <si>
    <t>TOTAL CAPITOL 5</t>
  </si>
  <si>
    <t>CAPITOLUL 6 - Cheltuieli pentru probe tehnologice si teste si predarea la beneficiar</t>
  </si>
  <si>
    <t>6.1</t>
  </si>
  <si>
    <t>6.2</t>
  </si>
  <si>
    <t>Probe tehnologice</t>
  </si>
  <si>
    <t>TOTAL CAPITOL 6</t>
  </si>
  <si>
    <t>TOTAL GENERAL</t>
  </si>
  <si>
    <t>Din care C+M</t>
  </si>
  <si>
    <t>Bugetul indicativ al proiectului (Valori fara TVA)</t>
  </si>
  <si>
    <t>Denumirea capitolelor de cheltuieli</t>
  </si>
  <si>
    <t>Cheltuieli eligibile</t>
  </si>
  <si>
    <t>Cheltuieli neeligibile</t>
  </si>
  <si>
    <t>Total</t>
  </si>
  <si>
    <t>EUR</t>
  </si>
  <si>
    <t>Capitolul 1. Cheltuieli pentru obtinerea si amenajarea terenului - total, din care:</t>
  </si>
  <si>
    <t>1.1 Cheltuieli pentru obtinerea terenului</t>
  </si>
  <si>
    <t>1.2 Cheltuieli pentru amenajarea terenului</t>
  </si>
  <si>
    <t>1.3 Cheltuieli cu amenajari pentru protectia mediului si aducerea la starea initiala</t>
  </si>
  <si>
    <t>Capitolul 2. Cheltuieli pentru asigurarea utilitatilor necesare obiectivului</t>
  </si>
  <si>
    <t>Capitolul 3. Cheltuieli pentru proiectare si asistenta tehnica - total, din care:</t>
  </si>
  <si>
    <t>3.1 Studii de teren</t>
  </si>
  <si>
    <t>3.2 Obtinerea de avize, acorduri si autorizatii</t>
  </si>
  <si>
    <t>3.3 Proiectare si inginerie</t>
  </si>
  <si>
    <t>3.4 Organizarea procedurilor de achizitie</t>
  </si>
  <si>
    <t>3.5 Consultanta</t>
  </si>
  <si>
    <t>3.6 Asistenta tehnica</t>
  </si>
  <si>
    <t>Verificare incadrare cheltuieli cap 3</t>
  </si>
  <si>
    <t>Capitolul 4 Cheltuieli pentru investitia de baza - total, din care:</t>
  </si>
  <si>
    <t>A - Constructii si lucrari de interventii - total, din care:</t>
  </si>
  <si>
    <t xml:space="preserve">4.1 Constructii si instalatii </t>
  </si>
  <si>
    <t xml:space="preserve">4.2 Montaj utilaj tehnologic  </t>
  </si>
  <si>
    <t xml:space="preserve">4.3 Utilaje, echipamente tehnologice si functionale cu montaj (procurare) </t>
  </si>
  <si>
    <t xml:space="preserve">4.4 Utilaje si echipamente fara montaj, mijloace de transport, alte achizitii specifice  </t>
  </si>
  <si>
    <t xml:space="preserve">4.5 Dotari  </t>
  </si>
  <si>
    <t>4.6 Active necorporale</t>
  </si>
  <si>
    <t>B - Cheltuieli pentru investitii in culturi/plantatii:</t>
  </si>
  <si>
    <t>Subcapital 1 - Lucrari de pregatire a terenului</t>
  </si>
  <si>
    <t>Subcapital 2 - Infiintarea plantatiei</t>
  </si>
  <si>
    <t xml:space="preserve">Subcapital 3 -  Lucrari de intretinere plantatie in anul 1 </t>
  </si>
  <si>
    <t>Subcapital 4 -  Lucrari de intretinere plantatie in anul 2</t>
  </si>
  <si>
    <t>Subcapital 5 - Instalat sistem sustinere si imprejmuire</t>
  </si>
  <si>
    <t>Capitolul 5 Alte cheltuieli - total, din care:</t>
  </si>
  <si>
    <t xml:space="preserve">5.1 Organizare de santier  </t>
  </si>
  <si>
    <t xml:space="preserve">     5.1.1 lucrari de constructii şi instalaţii aferente organizării de şantier</t>
  </si>
  <si>
    <t xml:space="preserve">     5.1.2 cheltuieli conexe organizarii santierului </t>
  </si>
  <si>
    <t>5.2 Comisioane, taxe</t>
  </si>
  <si>
    <t xml:space="preserve">5.3 Cheltuieli diverse si neprevazute </t>
  </si>
  <si>
    <t>Procent cheltuieli diverse si neprevazute</t>
  </si>
  <si>
    <t>Capitolul 6 Cheltuieli pentru darea in exploatare - total, din care:</t>
  </si>
  <si>
    <t xml:space="preserve">6.1 Pregatirea personalului de exploatare </t>
  </si>
  <si>
    <t>6.2 Probe tehnologice si teste</t>
  </si>
  <si>
    <t>Verificare actualizare</t>
  </si>
  <si>
    <t>ACTUALIZARE Cheltuieli Eligibile (max. 5%)</t>
  </si>
  <si>
    <t>TOTAL GENERAL CU ACTUALIZARE</t>
  </si>
  <si>
    <t>Valoare TVA</t>
  </si>
  <si>
    <t>Total general inclusiv TVA</t>
  </si>
  <si>
    <t>VALOAREA PROIECTULUI</t>
  </si>
  <si>
    <t>Data intocmirii Studiului de
Fezabilitate/Memoriului Justificativ</t>
  </si>
  <si>
    <t>LEI</t>
  </si>
  <si>
    <t>VALOARE TOTALA</t>
  </si>
  <si>
    <t>VALOARE ELIGIBILA</t>
  </si>
  <si>
    <t>VALOARE NEELIGIBILA</t>
  </si>
  <si>
    <t>Plan financiar</t>
  </si>
  <si>
    <t>Ajutor public nerambursabil (contributie UE si cofinantare nationala)</t>
  </si>
  <si>
    <t>Cofinantare privata, din care:</t>
  </si>
  <si>
    <t xml:space="preserve">     - autofinantare</t>
  </si>
  <si>
    <t xml:space="preserve">     - imprumuturi</t>
  </si>
  <si>
    <t>TOTAL PROIECT</t>
  </si>
  <si>
    <t>Avans solicitat</t>
  </si>
  <si>
    <t>Procent avans solicitat ca procent din ajutorul public nerambursabil</t>
  </si>
  <si>
    <t>Suma avans mai mica de 50% din ajutorul public</t>
  </si>
  <si>
    <t>Tablou de rambursare credit bancar</t>
  </si>
  <si>
    <t>Valoare credit</t>
  </si>
  <si>
    <t>Dobanda anuala efectiva</t>
  </si>
  <si>
    <t>Durata credit</t>
  </si>
  <si>
    <t>Perioada de gratie</t>
  </si>
  <si>
    <t>Anul</t>
  </si>
  <si>
    <t>Luna</t>
  </si>
  <si>
    <t>Rata rambursata
LEI</t>
  </si>
  <si>
    <t>Dobanzi si comisioane
LEI</t>
  </si>
  <si>
    <t>Total plati catre banca
LEI</t>
  </si>
  <si>
    <t>Sold la sfarsitul perioadei
LEI</t>
  </si>
  <si>
    <t>Anul 1 de implementare</t>
  </si>
  <si>
    <t>Centralizator Tablou de rambursare credit bancar</t>
  </si>
  <si>
    <t>Plati pentru achitarea datoriilor bancare</t>
  </si>
  <si>
    <t>Rate</t>
  </si>
  <si>
    <t>Dobanzi si comisioane</t>
  </si>
  <si>
    <t>Total Plati</t>
  </si>
  <si>
    <r>
      <t xml:space="preserve">Bugetat
</t>
    </r>
    <r>
      <rPr>
        <sz val="9"/>
        <rFont val="Tahoma"/>
        <family val="2"/>
        <charset val="238"/>
      </rPr>
      <t>(euro)</t>
    </r>
  </si>
  <si>
    <t>ANUL 1 AL IMPLEMENTARII</t>
  </si>
  <si>
    <t>ANUL 2 AL IMPLEMENTARII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</si>
  <si>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</si>
  <si>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</si>
  <si>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</si>
  <si>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</si>
  <si>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</si>
  <si>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</si>
  <si>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</si>
  <si>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</si>
  <si>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</si>
  <si>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</si>
  <si>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</si>
  <si>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</si>
  <si>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x</t>
  </si>
  <si>
    <t>Subcapitol 1 - Lucrari de pregatire a terenului</t>
  </si>
  <si>
    <t>Subcapitol 2 - Infiintarea plantatiei</t>
  </si>
  <si>
    <t xml:space="preserve">Subcapitol 3 -  Lucrari de intretinere plantatie in anul 1 </t>
  </si>
  <si>
    <t>Subcapitol 4 -  Lucrari de intretinere plantatie in anul 2</t>
  </si>
  <si>
    <t>Subcapitol 5 - Instalat sistem sustinere si imprejmuire</t>
  </si>
  <si>
    <t>X</t>
  </si>
  <si>
    <t>SOLICITARE AVANS</t>
  </si>
  <si>
    <t>CERERI DE PLATA</t>
  </si>
  <si>
    <t>Categoria de cheltuieli</t>
  </si>
  <si>
    <t>TOTAL AN 1</t>
  </si>
  <si>
    <t>TOTAL AN 2</t>
  </si>
  <si>
    <t>TOTAL proiect</t>
  </si>
  <si>
    <t>Luna 1</t>
  </si>
  <si>
    <t>Luna 2</t>
  </si>
  <si>
    <t>Luna 3</t>
  </si>
  <si>
    <t>Luna 4</t>
  </si>
  <si>
    <t>Luna 5</t>
  </si>
  <si>
    <t>Luna 6</t>
  </si>
  <si>
    <t>Luna 7</t>
  </si>
  <si>
    <t>Luna 8</t>
  </si>
  <si>
    <t>Luna 9</t>
  </si>
  <si>
    <t>Luna 10</t>
  </si>
  <si>
    <t>Luna 11</t>
  </si>
  <si>
    <t>Luna 12</t>
  </si>
  <si>
    <t>Eligibile</t>
  </si>
  <si>
    <t>Neeligibile</t>
  </si>
  <si>
    <t>Surse de finantare</t>
  </si>
  <si>
    <t>Valoarea Cererii de Plata</t>
  </si>
  <si>
    <t>Incasare ajutor financiar nerambursabil</t>
  </si>
  <si>
    <t>Aport propriu</t>
  </si>
  <si>
    <t>Credit bancar</t>
  </si>
  <si>
    <t>Incasari de TVA</t>
  </si>
  <si>
    <t>cheltuieli eligibile</t>
  </si>
  <si>
    <t>cheltuieli neeligibile</t>
  </si>
  <si>
    <t>cheltuieli totale</t>
  </si>
  <si>
    <t>sub-Masura</t>
  </si>
  <si>
    <t xml:space="preserve">Verificare </t>
  </si>
  <si>
    <t xml:space="preserve">buget </t>
  </si>
  <si>
    <t xml:space="preserve">Amenajarea terenului </t>
  </si>
  <si>
    <t xml:space="preserve">Actualizare </t>
  </si>
  <si>
    <t xml:space="preserve">Corporale </t>
  </si>
  <si>
    <t xml:space="preserve">Necorporale </t>
  </si>
  <si>
    <t>Taxe</t>
  </si>
  <si>
    <t xml:space="preserve">EURO </t>
  </si>
  <si>
    <t xml:space="preserve">LEI </t>
  </si>
  <si>
    <t>Corporale</t>
  </si>
  <si>
    <t xml:space="preserve">Total An 1 </t>
  </si>
  <si>
    <t>Total an 2</t>
  </si>
  <si>
    <t xml:space="preserve">Total Proiect </t>
  </si>
  <si>
    <t xml:space="preserve">Imprejmuire </t>
  </si>
  <si>
    <t xml:space="preserve"> lista de echipamente </t>
  </si>
  <si>
    <t>Denumire activitate</t>
  </si>
  <si>
    <t xml:space="preserve">Elaborarea documentației aferente proiectului conform cerințelor procedurale ale finanțatorului </t>
  </si>
  <si>
    <t>Elaborarea studiilor de piața, de evaluare etc.</t>
  </si>
  <si>
    <t>Completarea CF</t>
  </si>
  <si>
    <t>Asistenta la depunerea Proiectului la OJFIR/CRFIR in vederea depunerii tuturor documentelor menționate in GS</t>
  </si>
  <si>
    <t>Redactarea răspunsurilor la solicitările de informații suplimentare formulate de OJFIR/ CRFIR</t>
  </si>
  <si>
    <t xml:space="preserve">Alte informații suplimentare pentru beneficiar </t>
  </si>
  <si>
    <t>Nr. ore  activitate</t>
  </si>
  <si>
    <t>Total Euro</t>
  </si>
  <si>
    <t>Total Lei activitate</t>
  </si>
  <si>
    <t>Consultanta in domeniul managementului de proiect privind realizarea rezultatelor propuse si contractate</t>
  </si>
  <si>
    <t xml:space="preserve">Administrarea contractului de finantare, privind respectarea alocarilor bugetare si a duratei de implementare a proiectului </t>
  </si>
  <si>
    <t>Intocmirea a maxim 5 (cinci) dosare de plata/consiliere privind intocmirea dosarelor de plata conform graficului de esalonare a cererilor de plata, inclusiv cererea de avans, cea aferenta ultimei transe de plata, dupa caz, in vederea obtinerii de catre beneficiar a ajutorului financiar nerambursabil.</t>
  </si>
  <si>
    <t>Asistenta de specialitate pe toata perioada implementarii proiectului</t>
  </si>
  <si>
    <t>Asistenta pentru formularea si depunerea cererilor de plata, inclusiv avans</t>
  </si>
  <si>
    <t>Asistența în fața instituțiilor financiare pentru obținerea de credite necesare implementării proiectului;</t>
  </si>
  <si>
    <t>- Realizarea planșelor necesare a fi depuse împreună cu Studiul de Fezabilitate</t>
  </si>
  <si>
    <t>- Realizarea Memoriului tehnic</t>
  </si>
  <si>
    <t>- Realizarea documentație pentru obținerea avizului de oportunitate</t>
  </si>
  <si>
    <t>- Realizarea documentației pentru obținerea Certificatului de urbanism</t>
  </si>
  <si>
    <t xml:space="preserve">Nr. Experti </t>
  </si>
  <si>
    <t>Lei/ora/Expert</t>
  </si>
  <si>
    <t>Euro/ora/Epert</t>
  </si>
  <si>
    <t xml:space="preserve">Plata dirigintilor de santier </t>
  </si>
  <si>
    <t xml:space="preserve">Total </t>
  </si>
  <si>
    <t xml:space="preserve">asistenta din partea proiectantului pe durata de executie </t>
  </si>
  <si>
    <t xml:space="preserve">Curs euro referinta </t>
  </si>
  <si>
    <t>- Realizarea documentației necesare pentru obținerea Deciziei etapei inițiale de evaluare de la Agentia pentru Protecția mediului.</t>
  </si>
  <si>
    <t>Plata diriginţilor de şantier desemnaţi de autoritatea contractantă, autorizaţi conform prevederilor legale pentru verificarea execuţiei lucrărilor de construcţii şi instalaţii</t>
  </si>
  <si>
    <t>Asistenta tehnica din partea proiectantului în cazul când aceasta nu intră în tarifarea proiectării</t>
  </si>
  <si>
    <t xml:space="preserve">Proiect tehnic - constructii </t>
  </si>
  <si>
    <t>Cheltuieli pentru elaborarea fazelor de proiectare - studiu de fezabilitate</t>
  </si>
  <si>
    <t>Plata serviciilor de consultanta in domeniul managementului investitiei sau administrarea contractului de executie</t>
  </si>
  <si>
    <t>Plata serviciilor de consultanta la elaborarea memoriului justificativ, studiilor de piata, de evaluare, la intocmirea cererii de finantare</t>
  </si>
  <si>
    <t>1.4</t>
  </si>
  <si>
    <t xml:space="preserve">Cheltuieli pentru relocare/protectia utilitatilor </t>
  </si>
  <si>
    <t>3.1.1.</t>
  </si>
  <si>
    <t>3.1.2.</t>
  </si>
  <si>
    <t>3.1.3.</t>
  </si>
  <si>
    <t xml:space="preserve">Studii de teren </t>
  </si>
  <si>
    <t xml:space="preserve">Raport privind impactul asupra mediului </t>
  </si>
  <si>
    <t xml:space="preserve">Alte studii specifice </t>
  </si>
  <si>
    <t>Documentatii suport si cheltuieli pentru obtinere de avize, acorduri si autorizatii - total, din care:</t>
  </si>
  <si>
    <t xml:space="preserve">Expertiza tehnica </t>
  </si>
  <si>
    <t>Certificarea performantei energetice si auditul energetic al cladirii</t>
  </si>
  <si>
    <t>3.5.1.</t>
  </si>
  <si>
    <t>3.5.2.</t>
  </si>
  <si>
    <t>3.5.3.</t>
  </si>
  <si>
    <t>3.5.4.</t>
  </si>
  <si>
    <t>3.5.5.</t>
  </si>
  <si>
    <t>3.5.6.</t>
  </si>
  <si>
    <t xml:space="preserve">Tema de proiectare </t>
  </si>
  <si>
    <t xml:space="preserve">Studiu de prefezabilitate </t>
  </si>
  <si>
    <t xml:space="preserve">Studiu de fezabilitate / documente de avizare a lucrarilor de investitii si deviz general </t>
  </si>
  <si>
    <t xml:space="preserve">Documentatii tehnice necesare in vederea obtinerii avzelor/ acordurilor / autorizatiilor </t>
  </si>
  <si>
    <t xml:space="preserve">verificarea tehnica de calitate a proiectului tehnic si a detaliilor de executie </t>
  </si>
  <si>
    <t>3.7.</t>
  </si>
  <si>
    <t>3.7.1.</t>
  </si>
  <si>
    <t>3.7.2.</t>
  </si>
  <si>
    <t xml:space="preserve">Managementul de proiect pentru obiectivul de investitii </t>
  </si>
  <si>
    <t xml:space="preserve">Auditul financiar </t>
  </si>
  <si>
    <t>3.8.</t>
  </si>
  <si>
    <t>3.8.1.</t>
  </si>
  <si>
    <t>3.8.1.1.</t>
  </si>
  <si>
    <t>3.8.1.2.</t>
  </si>
  <si>
    <t>3.8.2.</t>
  </si>
  <si>
    <t xml:space="preserve">Pe perioada de executie a lucrarilor </t>
  </si>
  <si>
    <t xml:space="preserve">Asistenta tehnica din partea proiectantului </t>
  </si>
  <si>
    <t xml:space="preserve">Pentru participarea proiectantului la fazele incluse in programul de control al lucrarilor de executie, avizat de catre Inspectoratul de Stat in Constructii </t>
  </si>
  <si>
    <t xml:space="preserve">DEVIZUL obiectului (Cap. 2): DO.C2.1  - </t>
  </si>
  <si>
    <t xml:space="preserve">Alimentare cu apa </t>
  </si>
  <si>
    <t xml:space="preserve">DEVIZUL obiectului (Cap.2): DO.C2.2  - </t>
  </si>
  <si>
    <t xml:space="preserve">Canalizare </t>
  </si>
  <si>
    <t xml:space="preserve">DEVIZUL obiectului (Cap.2): DO.C2.3  - </t>
  </si>
  <si>
    <t xml:space="preserve">Alimentare cu gaze naturale </t>
  </si>
  <si>
    <t xml:space="preserve">DEVIZUL obiectului (Cap.2): DO.C2.4  - </t>
  </si>
  <si>
    <t xml:space="preserve">DEVIZUL obiectului (Cap.2): DO.C2.5)  - </t>
  </si>
  <si>
    <t xml:space="preserve">DEVIZUL obiectului(Cap.2): DO.C2.6  - </t>
  </si>
  <si>
    <t xml:space="preserve">Telecomunicatii </t>
  </si>
  <si>
    <t xml:space="preserve">DEVIZUL obiectului (Cap.2): DO.C2.7  - </t>
  </si>
  <si>
    <t xml:space="preserve">Alte tipuri de retele </t>
  </si>
  <si>
    <t xml:space="preserve">DEVIZUL obiectului(Cap. 2.8): DO.C2.8  - </t>
  </si>
  <si>
    <t xml:space="preserve">DEVIZUL obiectului (Cap. 1): DO.C1.2  - </t>
  </si>
  <si>
    <t xml:space="preserve">Amenajare teren </t>
  </si>
  <si>
    <t xml:space="preserve">DEVIZUL obiectului (Cap. 1): DO.C1.3  - </t>
  </si>
  <si>
    <t xml:space="preserve">Aducere la stare intiala </t>
  </si>
  <si>
    <t xml:space="preserve">DO Aferent </t>
  </si>
  <si>
    <t>Cheltuieli pentru relocarea/ protectia utilitatilor</t>
  </si>
  <si>
    <t xml:space="preserve">Studii </t>
  </si>
  <si>
    <t xml:space="preserve">Documentatii suport si cheltuieli pentru obtinerea de avize, acorduri si autorizatii </t>
  </si>
  <si>
    <t xml:space="preserve">Certificarea performantei energetice si auditul energetic </t>
  </si>
  <si>
    <t xml:space="preserve">Proiectare </t>
  </si>
  <si>
    <t xml:space="preserve">Organizarea procedurilor de achizitii </t>
  </si>
  <si>
    <t>3.7</t>
  </si>
  <si>
    <t>3.8</t>
  </si>
  <si>
    <t xml:space="preserve">Consultanta </t>
  </si>
  <si>
    <t xml:space="preserve">Asistenta tehnica </t>
  </si>
  <si>
    <t xml:space="preserve">Partea </t>
  </si>
  <si>
    <t>A</t>
  </si>
  <si>
    <t xml:space="preserve">Lucrari de infiintare Plantatie </t>
  </si>
  <si>
    <t xml:space="preserve">Subcapitolul I lucrari de pregatire a terenului </t>
  </si>
  <si>
    <t xml:space="preserve">Manopera </t>
  </si>
  <si>
    <t xml:space="preserve">Total (1) </t>
  </si>
  <si>
    <t xml:space="preserve">Lucrari mecanice </t>
  </si>
  <si>
    <t>2.1</t>
  </si>
  <si>
    <t xml:space="preserve">Defrisare+Nivelare teren + scarificat 80 cm in cruce x2 </t>
  </si>
  <si>
    <t>2.1.1</t>
  </si>
  <si>
    <t>Defrisare</t>
  </si>
  <si>
    <t>2.1.2</t>
  </si>
  <si>
    <t>Nivelare teren</t>
  </si>
  <si>
    <t>2.1.3</t>
  </si>
  <si>
    <t>scarificat 80 cm in cruce x2</t>
  </si>
  <si>
    <t>2.2</t>
  </si>
  <si>
    <t>Aratura 40 cm, frezat (discuit, combinator)</t>
  </si>
  <si>
    <t>2.2.1</t>
  </si>
  <si>
    <t xml:space="preserve">Aratura 40 cm </t>
  </si>
  <si>
    <t>2.2.2</t>
  </si>
  <si>
    <t xml:space="preserve">frezat (discuit, combinator) </t>
  </si>
  <si>
    <t>2.3</t>
  </si>
  <si>
    <t xml:space="preserve">Fertilizare si dezinfectare sol - lucrare completa </t>
  </si>
  <si>
    <t>Total (2)</t>
  </si>
  <si>
    <t>TOTAL Subcapitol I (1+2)</t>
  </si>
  <si>
    <t xml:space="preserve">Subcapitolul II Infiintarea plantatiei </t>
  </si>
  <si>
    <t>a</t>
  </si>
  <si>
    <t>plantat puieti lucrare completa</t>
  </si>
  <si>
    <t>b</t>
  </si>
  <si>
    <t xml:space="preserve">Montaj sistem de irigatii </t>
  </si>
  <si>
    <t xml:space="preserve">Materii si materiale </t>
  </si>
  <si>
    <t xml:space="preserve">puietii cires </t>
  </si>
  <si>
    <t xml:space="preserve">Sistem de irigatii </t>
  </si>
  <si>
    <t xml:space="preserve">Total (3) </t>
  </si>
  <si>
    <t>Total subcapitol II (1+2+3)</t>
  </si>
  <si>
    <t xml:space="preserve">Subcapitolul III Intrerinerea plantatiei anul 1 </t>
  </si>
  <si>
    <t>Total subcapitol III (1+2+3)</t>
  </si>
  <si>
    <t>Subcapitolul IV Intretinere plantatie in anul 2</t>
  </si>
  <si>
    <t>Total subcapitol IV (1+2+3)</t>
  </si>
  <si>
    <t xml:space="preserve">Subcapitol V Instalare sistem sustinere si imprejmuire </t>
  </si>
  <si>
    <t xml:space="preserve">sistem sustinere si plasa antigrindina </t>
  </si>
  <si>
    <t xml:space="preserve">imprejmuire </t>
  </si>
  <si>
    <t>Total subcapitol V (1+2)</t>
  </si>
  <si>
    <t>Total Infiintare plantatie (I+II+III+IV+V)</t>
  </si>
  <si>
    <t>PARTEA II - PROCURARE</t>
  </si>
  <si>
    <t>TOTAL (TOTAL I + TOTAL II)</t>
  </si>
  <si>
    <t>DEVIZUL obiectului: - Deviz Culturi</t>
  </si>
  <si>
    <t xml:space="preserve">1.4 Cheltuieli pentru relocare / protectiea utilitatilor </t>
  </si>
  <si>
    <t>Constructii si lucrari de investitii</t>
  </si>
  <si>
    <t>Terasamente, sistematizari pe verticala si amenajari exterioare</t>
  </si>
  <si>
    <t xml:space="preserve">Rezistenta </t>
  </si>
  <si>
    <t xml:space="preserve">Arhitectura </t>
  </si>
  <si>
    <t xml:space="preserve">Instalatii, din care: </t>
  </si>
  <si>
    <t xml:space="preserve">Instalatii sanitare </t>
  </si>
  <si>
    <t xml:space="preserve">Instalaţii termice </t>
  </si>
  <si>
    <t xml:space="preserve">3.1 Studii </t>
  </si>
  <si>
    <t>3.2 Documente-suport si cheltuieli pentru obtinere avize, acorduri si autorizatii</t>
  </si>
  <si>
    <t xml:space="preserve">3.3 Expertiza tehnica </t>
  </si>
  <si>
    <t>3.4 Certificarea performantei energetice si auditul energetic al cladirii</t>
  </si>
  <si>
    <t xml:space="preserve">3.5 Proiectare </t>
  </si>
  <si>
    <t xml:space="preserve">3.6 Organizarea procedurilor de achizitie </t>
  </si>
  <si>
    <t xml:space="preserve">3.7 Consultanta </t>
  </si>
  <si>
    <t xml:space="preserve">3.8 Asistenta tehnica </t>
  </si>
  <si>
    <t xml:space="preserve">Specific proiect cu sau fara TVA  se modifica </t>
  </si>
  <si>
    <t xml:space="preserve">DEVIZUL obiectului(Cap. 4): DO1  - </t>
  </si>
  <si>
    <t xml:space="preserve">DEVIZUL obiectului(Cap. 4): DO2  - </t>
  </si>
  <si>
    <t xml:space="preserve">DEVIZUL obiectului(Cap. 4): DO3  - </t>
  </si>
  <si>
    <t xml:space="preserve">DEVIZUL obiectului(Cap. 4): DO4  - </t>
  </si>
  <si>
    <t xml:space="preserve">DEVIZUL obiectului(Cap. 4): DO5  - </t>
  </si>
  <si>
    <t xml:space="preserve">DEVIZUL obiectului(Cap. 4): DO6  - </t>
  </si>
  <si>
    <t xml:space="preserve">DEVIZUL obiectului(Cap. 4): DO7  - </t>
  </si>
  <si>
    <t xml:space="preserve">DEVIZUL obiectului(Cap. 4): DO8  - </t>
  </si>
  <si>
    <t xml:space="preserve">DEVIZUL obiectului(Cap. 4): DO9  - </t>
  </si>
  <si>
    <t xml:space="preserve">DEVIZUL obiectului(Cap. 4): DO10  - </t>
  </si>
  <si>
    <t xml:space="preserve">DEVIZUL obiectului(Cap. 4): DO11  - </t>
  </si>
  <si>
    <t xml:space="preserve">DEVIZUL obiectului(Cap. 4): DO12  - </t>
  </si>
  <si>
    <t xml:space="preserve">DEVIZUL obiectului(Cap. 5): DO5.1.1  - </t>
  </si>
  <si>
    <t>3.2.1.</t>
  </si>
  <si>
    <t>3.2.2.</t>
  </si>
  <si>
    <t>3.2.4.</t>
  </si>
  <si>
    <t>3.2.5.</t>
  </si>
  <si>
    <t>3.2.6.</t>
  </si>
  <si>
    <t>3.2.7.</t>
  </si>
  <si>
    <t>3.2.8.</t>
  </si>
  <si>
    <t>3.2.3.</t>
  </si>
  <si>
    <t>3.2.9.</t>
  </si>
  <si>
    <t>Obtinerea/prelungirea valabilitatii ceritificatului de urbanism</t>
  </si>
  <si>
    <t>Obtinerea/prelungirea valabilitatii autorizatiei de construire/desfiintare, obtinere autorizatii de scoatere din circuitul agricol</t>
  </si>
  <si>
    <t>Obtinerea avizelor si acordurilor pentru racorduri si bransamente la retelele publice de apa, canalizare, gaze, termoficare, energie electrica, telefonie, etc.</t>
  </si>
  <si>
    <t>Obtinere aviz sanitar, sanitar-veterinar si fitosanitar</t>
  </si>
  <si>
    <t>Obtinerea certificatului de nomenclatura stradala si adresa</t>
  </si>
  <si>
    <t>Intocmirea documentaţiei, obţinerea numărului Cadastral provizoriu  si inregistrarea terenului in Cartea Funciara</t>
  </si>
  <si>
    <t>Obtinerea avizului PSI</t>
  </si>
  <si>
    <t>Obtinerea acordului de mediu</t>
  </si>
  <si>
    <t>Alte avize, acorduri si autorizatii solicitate prin lege</t>
  </si>
  <si>
    <r>
      <t xml:space="preserve">Cheltuieli pentru studii de teren </t>
    </r>
    <r>
      <rPr>
        <sz val="8"/>
        <rFont val="Arial Narrow"/>
        <family val="2"/>
      </rPr>
      <t>(geotehnice, geologice, hidrologice, hidrogeotehnice, fotogrammetrice, topografice si de stabilitate a terenului pe care se amplaseaza obiectivul de investitie)</t>
    </r>
  </si>
  <si>
    <t>1.4. Cheltuieli pentru relocarea/protectia utilitatilor</t>
  </si>
  <si>
    <t xml:space="preserve">1.4 Chletuilie pentru reloacare / protectia utilitatilor </t>
  </si>
  <si>
    <t xml:space="preserve">studii de teren </t>
  </si>
  <si>
    <t xml:space="preserve">raport privind impactul asupra mediului </t>
  </si>
  <si>
    <t xml:space="preserve">alte studii specifice </t>
  </si>
  <si>
    <t xml:space="preserve">tema de proiectare </t>
  </si>
  <si>
    <t xml:space="preserve">Studiu de fezabilitate/documentatie de avizare a lucrarilor de internvetii si deviz general </t>
  </si>
  <si>
    <t xml:space="preserve">documentatiile tehnice necesare in vederea obtinerii avizelor, acordurilor autorizatiilor </t>
  </si>
  <si>
    <t xml:space="preserve">verificarea tehnica de calitate a proiectului tehnic si detaliilor de executie </t>
  </si>
  <si>
    <t xml:space="preserve">proiect tehnic si detalii de executie </t>
  </si>
  <si>
    <t>Managementul de proiect pentru obiectivul de investitii</t>
  </si>
  <si>
    <t xml:space="preserve">pe perioada de executie a lucrarilor </t>
  </si>
  <si>
    <t xml:space="preserve">pentru partiparea proiectantului la fazele incluse in programul de control al lucrarilor de executie, avizat de ISC </t>
  </si>
  <si>
    <t xml:space="preserve">Dirigentie de santier </t>
  </si>
  <si>
    <t>3.9.</t>
  </si>
  <si>
    <t xml:space="preserve">Studii/Planuri Elaborarea studiilor si planurilor de marketing asociate proiectului inclusiv analize de piata, conceptul de marketing </t>
  </si>
  <si>
    <t>5.2.1.</t>
  </si>
  <si>
    <t>5.2.2.</t>
  </si>
  <si>
    <t>5.2.3.</t>
  </si>
  <si>
    <t>5.2.4.</t>
  </si>
  <si>
    <t>5.2.5.</t>
  </si>
  <si>
    <t xml:space="preserve">Comisioanele si dobanzile aferente creditului bancii finantatoare </t>
  </si>
  <si>
    <t xml:space="preserve">Cota aferenta ISC pentru controlul calitatii lucrarilor de constructii </t>
  </si>
  <si>
    <t xml:space="preserve">Cota aferenta ISC pentru controlul statului in amenajarea teritorului, urbanism si pentru autorizarea lucrarilor de constructii </t>
  </si>
  <si>
    <t xml:space="preserve">Cota aferenta Casei Sociale a Constructii - CSC </t>
  </si>
  <si>
    <t xml:space="preserve">taxe pentru acorduri, avize conforme si autorizatia de constructi - desfiintare. </t>
  </si>
  <si>
    <t>5.4.</t>
  </si>
  <si>
    <t xml:space="preserve">Cheltuieli pentru informare si publicitate </t>
  </si>
  <si>
    <t>CAPITOLUL 7 - Cheltuieli specifice cu intensitatea de 100%</t>
  </si>
  <si>
    <t>7.1.</t>
  </si>
  <si>
    <t xml:space="preserve">Costurile de functionare a cooperarii </t>
  </si>
  <si>
    <t>7.1.1.</t>
  </si>
  <si>
    <t>7.1.2.</t>
  </si>
  <si>
    <t>7.1.3.</t>
  </si>
  <si>
    <t>7.2.</t>
  </si>
  <si>
    <t xml:space="preserve">Costuri directe ale proiectelor specifice corelate cu planul proiectului, inclusiv costuril de promovare </t>
  </si>
  <si>
    <t>7.2.1.</t>
  </si>
  <si>
    <t>7.2.2.</t>
  </si>
  <si>
    <t>7.2.3.</t>
  </si>
  <si>
    <t>7.2.4.</t>
  </si>
  <si>
    <t xml:space="preserve">Cheltuieli de transport si de subzistenta ale coordonatorului si partenerilor (diurna), legate de activitatile partenerului, conform legislatiei nationale. </t>
  </si>
  <si>
    <t xml:space="preserve">Onorarii ale personalului (de exemplu angajat salariat in vederea asigurarii costurilor de secretariat, etc.) </t>
  </si>
  <si>
    <t xml:space="preserve">Cheltulei legare de inchirierea spatiilor de desfasurare a intalnirilor parteneriatului, inchirierii sediu, achizitie echipamente IT si alte dotari necesare desfasurarii cooperarii </t>
  </si>
  <si>
    <t>Cheltuieli de promovare inclusiv pagina web, broșuri, pliante, bannere, promovare platita prin social media si alte retele de publicitate, radio si televiziune, chirii standuri de prezentare, personalizare echipamente, personalizare auto</t>
  </si>
  <si>
    <t xml:space="preserve">Cheltuieli legate de chirii pentru: echipamente, utilaje, mijloace transport marfa, standuri de comercializare, imobile, necesare desfasurarii activitatii descrise in proiect (altele decat sediu) etc. </t>
  </si>
  <si>
    <t xml:space="preserve">Cheltuieli cu onorarii ale partenerilor, colaboratorilor exterini, aferente activitatilor deschise in proiect si prestarii servicii de catre acestia sau alte persoane/entitati, inclusiv cheltuieli aferente salariului/onorariului coordonatorului de proiect </t>
  </si>
  <si>
    <t xml:space="preserve">alte cheltulei ce nu pot fi incluse in categorii de mai sus </t>
  </si>
  <si>
    <t xml:space="preserve">TOTAL CAPITOL 7 </t>
  </si>
  <si>
    <t xml:space="preserve">CAPITOLUL 8 - Cheltuieli specifice cu intensitate de 50% </t>
  </si>
  <si>
    <t>8.1.</t>
  </si>
  <si>
    <t>8.1.1.</t>
  </si>
  <si>
    <t>8.1.2.</t>
  </si>
  <si>
    <t>8.1.3.</t>
  </si>
  <si>
    <t>8.1.4.</t>
  </si>
  <si>
    <t xml:space="preserve">TOTAL CAPITOL 8 </t>
  </si>
  <si>
    <t xml:space="preserve">Cheltuieli de marketing legate de etichetare si ambalarea produsului </t>
  </si>
  <si>
    <t xml:space="preserve">Creare/Achizitionare marca inregistrata </t>
  </si>
  <si>
    <t xml:space="preserve">Cheltuieli pentru protejarea marcii inregistrate </t>
  </si>
  <si>
    <t xml:space="preserve">Alte cheltuieli ce nu pot fi incluse in categoriile de mai sus </t>
  </si>
  <si>
    <t xml:space="preserve">lei </t>
  </si>
  <si>
    <t xml:space="preserve">Euro </t>
  </si>
  <si>
    <t xml:space="preserve">Lei </t>
  </si>
  <si>
    <t>Lei</t>
  </si>
  <si>
    <t>Euro</t>
  </si>
  <si>
    <t>Hala Nr. A3+B3</t>
  </si>
  <si>
    <t>Hala Nr. A4+B4</t>
  </si>
  <si>
    <t>Hala Nr. A6+B6</t>
  </si>
  <si>
    <t>Hala Nr. A7+B7</t>
  </si>
  <si>
    <t>Hala Nr. A8+B8</t>
  </si>
  <si>
    <t>Hala Nr. A9+B9</t>
  </si>
  <si>
    <t>Hala Nr. A10+B10</t>
  </si>
  <si>
    <t>Hala Nr. A11+B11</t>
  </si>
  <si>
    <t xml:space="preserve">Imprejmuire perimetrala </t>
  </si>
  <si>
    <t>Hala Nr. A5+B5</t>
  </si>
  <si>
    <t xml:space="preserve">Reabilitare moderata a cladirilor publice, Scoala Gimnaziala Nr. 1, Corp C3 si C4 </t>
  </si>
  <si>
    <t xml:space="preserve">Corp C3 </t>
  </si>
  <si>
    <t xml:space="preserve">Corp C4 </t>
  </si>
  <si>
    <t>În lei / euro la cursul  BCE</t>
  </si>
  <si>
    <t xml:space="preserve">Proiect tehnic si detalii de executie </t>
  </si>
  <si>
    <t>Instalatii voce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</si>
</sst>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\ _l_e_i_-;\-* #,##0.00\ _l_e_i_-;_-* &quot;-&quot;??\ _l_e_i_-;_-@_-"/>
    <numFmt numFmtId="165" formatCode="#,##0.0000"/>
    <numFmt numFmtId="166" formatCode="0.0000"/>
    <numFmt numFmtId="167" formatCode="#,##0.000"/>
    <numFmt numFmtId="168" formatCode="0.000"/>
    <numFmt numFmtId="169" formatCode="_-* #,##0.00\ [$lei-418]_-;\-* #,##0.00\ [$lei-418]_-;_-* &quot;-&quot;??\ [$lei-418]_-;_-@_-"/>
    <numFmt numFmtId="170" formatCode="#,##0.00_ ;[Red]\-#,##0.00\ 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9"/>
      <name val="Tahoma"/>
      <family val="2"/>
      <charset val="238"/>
    </font>
    <font>
      <sz val="10"/>
      <color indexed="21"/>
      <name val="Arial"/>
      <family val="2"/>
    </font>
    <font>
      <sz val="9"/>
      <name val="Tahoma"/>
      <family val="2"/>
      <charset val="238"/>
    </font>
    <font>
      <sz val="9"/>
      <color rgb="FFFFFF00"/>
      <name val="Tahoma"/>
      <family val="2"/>
      <charset val="238"/>
    </font>
    <font>
      <sz val="9"/>
      <color indexed="8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color indexed="9"/>
      <name val="Tahoma"/>
      <family val="2"/>
      <charset val="238"/>
    </font>
    <font>
      <b/>
      <sz val="9"/>
      <color indexed="21"/>
      <name val="Tahoma"/>
      <family val="2"/>
      <charset val="238"/>
    </font>
    <font>
      <sz val="9"/>
      <color indexed="21"/>
      <name val="Tahoma"/>
      <family val="2"/>
      <charset val="238"/>
    </font>
    <font>
      <b/>
      <sz val="9"/>
      <color theme="1"/>
      <name val="Tahoma"/>
      <family val="2"/>
      <charset val="238"/>
    </font>
    <font>
      <i/>
      <sz val="9"/>
      <color indexed="21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</font>
    <font>
      <b/>
      <sz val="14"/>
      <color indexed="9"/>
      <name val="Arial"/>
      <family val="2"/>
    </font>
    <font>
      <b/>
      <u/>
      <sz val="12"/>
      <color indexed="21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sz val="10"/>
      <color indexed="21"/>
      <name val="Arial CE"/>
      <family val="2"/>
      <charset val="238"/>
    </font>
    <font>
      <b/>
      <sz val="12"/>
      <name val="Arial CE"/>
      <family val="2"/>
      <charset val="238"/>
    </font>
    <font>
      <sz val="8"/>
      <color indexed="8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i/>
      <sz val="8"/>
      <name val="Arial Narrow"/>
      <family val="2"/>
    </font>
    <font>
      <b/>
      <sz val="8"/>
      <color theme="1"/>
      <name val="Arial Narrow"/>
      <family val="2"/>
    </font>
    <font>
      <sz val="8"/>
      <color rgb="FFFF0000"/>
      <name val="Arial Narrow"/>
      <family val="2"/>
    </font>
    <font>
      <sz val="8"/>
      <color theme="0"/>
      <name val="Arial Narrow"/>
      <family val="2"/>
    </font>
  </fonts>
  <fills count="2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808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21"/>
      </left>
      <right/>
      <top/>
      <bottom/>
      <diagonal/>
    </border>
    <border>
      <left/>
      <right style="medium">
        <color indexed="21"/>
      </right>
      <top/>
      <bottom/>
      <diagonal/>
    </border>
    <border>
      <left style="medium">
        <color indexed="17"/>
      </left>
      <right style="hair">
        <color indexed="17"/>
      </right>
      <top/>
      <bottom style="medium">
        <color indexed="17"/>
      </bottom>
      <diagonal/>
    </border>
    <border>
      <left style="hair">
        <color indexed="17"/>
      </left>
      <right style="hair">
        <color indexed="17"/>
      </right>
      <top/>
      <bottom style="medium">
        <color indexed="17"/>
      </bottom>
      <diagonal/>
    </border>
    <border>
      <left style="hair">
        <color indexed="17"/>
      </left>
      <right style="medium">
        <color indexed="17"/>
      </right>
      <top/>
      <bottom style="medium">
        <color indexed="1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1"/>
      </left>
      <right/>
      <top style="medium">
        <color indexed="21"/>
      </top>
      <bottom style="medium">
        <color indexed="21"/>
      </bottom>
      <diagonal/>
    </border>
    <border>
      <left/>
      <right/>
      <top style="medium">
        <color indexed="21"/>
      </top>
      <bottom style="medium">
        <color indexed="21"/>
      </bottom>
      <diagonal/>
    </border>
    <border>
      <left/>
      <right style="medium">
        <color indexed="21"/>
      </right>
      <top style="medium">
        <color indexed="21"/>
      </top>
      <bottom style="medium">
        <color indexed="21"/>
      </bottom>
      <diagonal/>
    </border>
    <border>
      <left style="medium">
        <color indexed="21"/>
      </left>
      <right style="medium">
        <color indexed="21"/>
      </right>
      <top style="medium">
        <color indexed="21"/>
      </top>
      <bottom style="medium">
        <color indexed="21"/>
      </bottom>
      <diagonal/>
    </border>
    <border>
      <left style="medium">
        <color indexed="21"/>
      </left>
      <right style="medium">
        <color indexed="21"/>
      </right>
      <top style="medium">
        <color indexed="21"/>
      </top>
      <bottom/>
      <diagonal/>
    </border>
    <border>
      <left style="medium">
        <color indexed="21"/>
      </left>
      <right style="medium">
        <color indexed="21"/>
      </right>
      <top/>
      <bottom/>
      <diagonal/>
    </border>
    <border>
      <left style="medium">
        <color indexed="21"/>
      </left>
      <right style="medium">
        <color indexed="21"/>
      </right>
      <top/>
      <bottom style="medium">
        <color indexed="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4" fillId="4" borderId="2">
      <alignment horizontal="center"/>
    </xf>
    <xf numFmtId="0" fontId="8" fillId="0" borderId="0"/>
    <xf numFmtId="0" fontId="8" fillId="0" borderId="0"/>
    <xf numFmtId="0" fontId="9" fillId="0" borderId="0"/>
    <xf numFmtId="0" fontId="4" fillId="4" borderId="2">
      <alignment horizontal="center"/>
    </xf>
    <xf numFmtId="0" fontId="20" fillId="7" borderId="29" applyBorder="0">
      <alignment horizontal="center" vertical="center"/>
    </xf>
    <xf numFmtId="49" fontId="4" fillId="11" borderId="26" applyNumberFormat="0" applyFont="0" applyFill="0" applyAlignment="0" applyProtection="0">
      <alignment horizontal="center" vertical="center"/>
    </xf>
    <xf numFmtId="0" fontId="4" fillId="11" borderId="0" applyFill="0" applyBorder="0">
      <alignment horizontal="justify" vertical="top" wrapText="1"/>
    </xf>
    <xf numFmtId="49" fontId="19" fillId="11" borderId="0" applyNumberFormat="0" applyFill="0">
      <alignment horizontal="left" vertical="center" wrapText="1"/>
    </xf>
    <xf numFmtId="0" fontId="23" fillId="0" borderId="26">
      <alignment horizontal="right" vertical="center" wrapText="1"/>
      <protection locked="0"/>
    </xf>
    <xf numFmtId="43" fontId="4" fillId="4" borderId="28" applyNumberFormat="0" applyBorder="0">
      <protection locked="0"/>
    </xf>
    <xf numFmtId="4" fontId="21" fillId="11" borderId="26">
      <alignment horizontal="right" vertical="center"/>
    </xf>
    <xf numFmtId="0" fontId="22" fillId="11" borderId="0" applyBorder="0">
      <alignment horizontal="left" vertical="top"/>
    </xf>
    <xf numFmtId="9" fontId="17" fillId="0" borderId="0" applyFont="0" applyFill="0" applyBorder="0" applyAlignment="0" applyProtection="0"/>
    <xf numFmtId="49" fontId="18" fillId="7" borderId="27" applyNumberFormat="0" applyBorder="0">
      <alignment horizontal="left" vertical="center"/>
    </xf>
    <xf numFmtId="43" fontId="1" fillId="0" borderId="0" applyFont="0" applyFill="0" applyBorder="0" applyAlignment="0" applyProtection="0"/>
  </cellStyleXfs>
  <cellXfs count="508">
    <xf numFmtId="0" fontId="0" fillId="0" borderId="0" xfId="0"/>
    <xf numFmtId="0" fontId="2" fillId="2" borderId="0" xfId="0" applyFont="1" applyFill="1" applyAlignment="1">
      <alignment vertical="center"/>
    </xf>
    <xf numFmtId="165" fontId="3" fillId="3" borderId="1" xfId="0" applyNumberFormat="1" applyFont="1" applyFill="1" applyBorder="1" applyAlignment="1">
      <alignment vertical="center"/>
    </xf>
    <xf numFmtId="1" fontId="5" fillId="4" borderId="1" xfId="2" applyNumberFormat="1" applyFont="1" applyBorder="1" applyAlignment="1" applyProtection="1">
      <alignment horizontal="center" vertical="center" wrapText="1"/>
      <protection locked="0"/>
    </xf>
    <xf numFmtId="165" fontId="3" fillId="3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vertical="center" wrapText="1"/>
    </xf>
    <xf numFmtId="165" fontId="3" fillId="3" borderId="1" xfId="0" quotePrefix="1" applyNumberFormat="1" applyFont="1" applyFill="1" applyBorder="1" applyAlignment="1">
      <alignment horizontal="center" vertical="center"/>
    </xf>
    <xf numFmtId="166" fontId="5" fillId="4" borderId="1" xfId="2" applyNumberFormat="1" applyFont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>
      <alignment vertical="center" wrapText="1"/>
    </xf>
    <xf numFmtId="2" fontId="3" fillId="2" borderId="4" xfId="0" applyNumberFormat="1" applyFont="1" applyFill="1" applyBorder="1" applyAlignment="1">
      <alignment vertical="center"/>
    </xf>
    <xf numFmtId="2" fontId="5" fillId="2" borderId="4" xfId="2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1" fontId="5" fillId="6" borderId="1" xfId="2" applyNumberFormat="1" applyFont="1" applyFill="1" applyBorder="1" applyAlignment="1">
      <alignment horizontal="center" vertical="center" wrapText="1"/>
    </xf>
    <xf numFmtId="3" fontId="5" fillId="6" borderId="1" xfId="2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3" fontId="3" fillId="6" borderId="1" xfId="2" applyNumberFormat="1" applyFont="1" applyFill="1" applyBorder="1" applyAlignment="1">
      <alignment horizontal="center" vertical="center" wrapText="1"/>
    </xf>
    <xf numFmtId="0" fontId="11" fillId="8" borderId="17" xfId="2" applyFont="1" applyFill="1" applyBorder="1" applyAlignment="1">
      <alignment horizontal="center" vertical="center" wrapText="1"/>
    </xf>
    <xf numFmtId="0" fontId="10" fillId="7" borderId="17" xfId="2" applyFont="1" applyFill="1" applyBorder="1" applyAlignment="1">
      <alignment horizontal="left" vertical="center" wrapText="1"/>
    </xf>
    <xf numFmtId="3" fontId="11" fillId="8" borderId="17" xfId="2" applyNumberFormat="1" applyFont="1" applyFill="1" applyBorder="1" applyAlignment="1">
      <alignment vertical="center" wrapText="1"/>
    </xf>
    <xf numFmtId="0" fontId="12" fillId="8" borderId="17" xfId="2" applyFont="1" applyFill="1" applyBorder="1" applyAlignment="1">
      <alignment horizontal="left" vertical="center" wrapText="1"/>
    </xf>
    <xf numFmtId="0" fontId="11" fillId="7" borderId="17" xfId="2" applyFont="1" applyFill="1" applyBorder="1" applyAlignment="1">
      <alignment vertical="center" wrapText="1"/>
    </xf>
    <xf numFmtId="3" fontId="11" fillId="8" borderId="17" xfId="4" applyNumberFormat="1" applyFont="1" applyFill="1" applyBorder="1" applyAlignment="1">
      <alignment vertical="center" wrapText="1"/>
    </xf>
    <xf numFmtId="3" fontId="12" fillId="8" borderId="17" xfId="4" applyNumberFormat="1" applyFont="1" applyFill="1" applyBorder="1" applyAlignment="1">
      <alignment vertical="center" wrapText="1"/>
    </xf>
    <xf numFmtId="0" fontId="10" fillId="7" borderId="17" xfId="2" applyFont="1" applyFill="1" applyBorder="1" applyAlignment="1">
      <alignment horizontal="center" vertical="center" wrapText="1"/>
    </xf>
    <xf numFmtId="3" fontId="14" fillId="8" borderId="17" xfId="4" applyNumberFormat="1" applyFont="1" applyFill="1" applyBorder="1" applyAlignment="1">
      <alignment vertical="center" wrapText="1"/>
    </xf>
    <xf numFmtId="3" fontId="11" fillId="8" borderId="17" xfId="4" applyNumberFormat="1" applyFont="1" applyFill="1" applyBorder="1" applyAlignment="1">
      <alignment horizontal="center" vertical="center" wrapText="1"/>
    </xf>
    <xf numFmtId="165" fontId="11" fillId="8" borderId="17" xfId="4" applyNumberFormat="1" applyFont="1" applyFill="1" applyBorder="1" applyAlignment="1">
      <alignment horizontal="center" vertical="center" wrapText="1"/>
    </xf>
    <xf numFmtId="0" fontId="11" fillId="8" borderId="17" xfId="2" applyFont="1" applyFill="1" applyBorder="1" applyAlignment="1">
      <alignment horizontal="left" vertical="center" wrapText="1"/>
    </xf>
    <xf numFmtId="3" fontId="11" fillId="8" borderId="17" xfId="2" applyNumberFormat="1" applyFont="1" applyFill="1" applyBorder="1" applyAlignment="1">
      <alignment horizontal="center" vertical="center" wrapText="1"/>
    </xf>
    <xf numFmtId="3" fontId="5" fillId="7" borderId="1" xfId="4" applyNumberFormat="1" applyFont="1" applyFill="1" applyBorder="1" applyAlignment="1">
      <alignment vertical="center" wrapText="1"/>
    </xf>
    <xf numFmtId="9" fontId="11" fillId="6" borderId="17" xfId="1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1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6" borderId="1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horizontal="center" vertical="center"/>
    </xf>
    <xf numFmtId="3" fontId="5" fillId="5" borderId="1" xfId="0" applyNumberFormat="1" applyFont="1" applyFill="1" applyBorder="1" applyAlignment="1">
      <alignment vertical="center"/>
    </xf>
    <xf numFmtId="3" fontId="5" fillId="5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9" borderId="1" xfId="5" applyFont="1" applyFill="1" applyBorder="1" applyAlignment="1">
      <alignment horizontal="center" vertical="center" wrapText="1"/>
    </xf>
    <xf numFmtId="0" fontId="3" fillId="9" borderId="1" xfId="2" applyFont="1" applyFill="1" applyBorder="1" applyAlignment="1">
      <alignment horizontal="left" vertical="center" wrapText="1"/>
    </xf>
    <xf numFmtId="3" fontId="3" fillId="9" borderId="1" xfId="2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/>
    </xf>
    <xf numFmtId="0" fontId="3" fillId="6" borderId="1" xfId="2" applyFont="1" applyFill="1" applyBorder="1" applyAlignment="1">
      <alignment horizontal="left" vertical="center" wrapText="1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0" borderId="1" xfId="2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3" fillId="6" borderId="1" xfId="2" applyFont="1" applyFill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center" vertical="center" wrapText="1"/>
    </xf>
    <xf numFmtId="3" fontId="16" fillId="3" borderId="1" xfId="2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 applyAlignment="1">
      <alignment horizontal="center" vertical="center"/>
    </xf>
    <xf numFmtId="9" fontId="7" fillId="2" borderId="0" xfId="1" applyFont="1" applyFill="1" applyAlignment="1">
      <alignment horizontal="center" vertical="center"/>
    </xf>
    <xf numFmtId="14" fontId="5" fillId="4" borderId="1" xfId="2" applyNumberFormat="1" applyFont="1" applyBorder="1" applyAlignment="1" applyProtection="1">
      <alignment horizontal="center" vertical="center" wrapText="1"/>
      <protection locked="0"/>
    </xf>
    <xf numFmtId="3" fontId="15" fillId="8" borderId="17" xfId="4" applyNumberFormat="1" applyFont="1" applyFill="1" applyBorder="1" applyAlignment="1">
      <alignment vertical="center" wrapText="1"/>
    </xf>
    <xf numFmtId="14" fontId="11" fillId="8" borderId="17" xfId="4" applyNumberFormat="1" applyFont="1" applyFill="1" applyBorder="1" applyAlignment="1">
      <alignment horizontal="center" vertical="center" wrapText="1"/>
    </xf>
    <xf numFmtId="3" fontId="15" fillId="8" borderId="17" xfId="2" applyNumberFormat="1" applyFont="1" applyFill="1" applyBorder="1" applyAlignment="1">
      <alignment horizontal="center" vertical="center" wrapText="1"/>
    </xf>
    <xf numFmtId="0" fontId="0" fillId="2" borderId="0" xfId="0" applyFill="1"/>
    <xf numFmtId="0" fontId="3" fillId="9" borderId="1" xfId="2" applyFont="1" applyFill="1" applyBorder="1" applyAlignment="1">
      <alignment horizontal="center" vertical="center" wrapText="1"/>
    </xf>
    <xf numFmtId="0" fontId="3" fillId="9" borderId="23" xfId="2" applyFont="1" applyFill="1" applyBorder="1" applyAlignment="1">
      <alignment horizontal="center" vertical="center" wrapText="1"/>
    </xf>
    <xf numFmtId="0" fontId="3" fillId="9" borderId="25" xfId="2" applyFont="1" applyFill="1" applyBorder="1" applyAlignment="1">
      <alignment horizontal="center" vertical="center" wrapText="1"/>
    </xf>
    <xf numFmtId="49" fontId="11" fillId="8" borderId="17" xfId="2" applyNumberFormat="1" applyFont="1" applyFill="1" applyBorder="1" applyAlignment="1">
      <alignment horizontal="center" vertical="center" wrapText="1"/>
    </xf>
    <xf numFmtId="0" fontId="3" fillId="3" borderId="12" xfId="2" applyFont="1" applyFill="1" applyBorder="1" applyAlignment="1">
      <alignment horizontal="center" vertical="center" wrapText="1"/>
    </xf>
    <xf numFmtId="3" fontId="5" fillId="6" borderId="12" xfId="0" applyNumberFormat="1" applyFont="1" applyFill="1" applyBorder="1" applyAlignment="1">
      <alignment horizontal="center" vertical="center"/>
    </xf>
    <xf numFmtId="3" fontId="3" fillId="3" borderId="12" xfId="2" applyNumberFormat="1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3" fontId="5" fillId="6" borderId="13" xfId="0" applyNumberFormat="1" applyFont="1" applyFill="1" applyBorder="1" applyAlignment="1">
      <alignment horizontal="center" vertical="center"/>
    </xf>
    <xf numFmtId="3" fontId="3" fillId="3" borderId="13" xfId="2" applyNumberFormat="1" applyFont="1" applyFill="1" applyBorder="1" applyAlignment="1">
      <alignment horizontal="center" vertical="center" wrapText="1"/>
    </xf>
    <xf numFmtId="0" fontId="3" fillId="3" borderId="30" xfId="2" applyFont="1" applyFill="1" applyBorder="1" applyAlignment="1">
      <alignment horizontal="center" vertical="center" wrapText="1"/>
    </xf>
    <xf numFmtId="3" fontId="5" fillId="6" borderId="31" xfId="0" applyNumberFormat="1" applyFont="1" applyFill="1" applyBorder="1" applyAlignment="1">
      <alignment horizontal="center" vertical="center"/>
    </xf>
    <xf numFmtId="3" fontId="3" fillId="3" borderId="32" xfId="2" applyNumberFormat="1" applyFont="1" applyFill="1" applyBorder="1" applyAlignment="1">
      <alignment horizontal="center" vertical="center" wrapText="1"/>
    </xf>
    <xf numFmtId="168" fontId="0" fillId="0" borderId="0" xfId="0" applyNumberFormat="1"/>
    <xf numFmtId="3" fontId="0" fillId="0" borderId="0" xfId="0" applyNumberFormat="1"/>
    <xf numFmtId="0" fontId="3" fillId="9" borderId="12" xfId="5" applyFont="1" applyFill="1" applyBorder="1" applyAlignment="1">
      <alignment horizontal="center" vertical="center" wrapText="1"/>
    </xf>
    <xf numFmtId="0" fontId="5" fillId="10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0" fontId="5" fillId="0" borderId="12" xfId="2" applyFont="1" applyFill="1" applyBorder="1" applyAlignment="1" applyProtection="1">
      <alignment horizontal="center" vertical="center" wrapText="1"/>
      <protection locked="0"/>
    </xf>
    <xf numFmtId="0" fontId="3" fillId="9" borderId="36" xfId="5" applyFont="1" applyFill="1" applyBorder="1" applyAlignment="1">
      <alignment horizontal="center" vertical="center" wrapText="1"/>
    </xf>
    <xf numFmtId="0" fontId="3" fillId="9" borderId="37" xfId="5" applyFont="1" applyFill="1" applyBorder="1" applyAlignment="1">
      <alignment horizontal="center" vertical="center" wrapText="1"/>
    </xf>
    <xf numFmtId="0" fontId="5" fillId="10" borderId="36" xfId="0" applyFont="1" applyFill="1" applyBorder="1" applyAlignment="1">
      <alignment horizontal="center" vertical="center"/>
    </xf>
    <xf numFmtId="0" fontId="5" fillId="10" borderId="37" xfId="0" applyFont="1" applyFill="1" applyBorder="1" applyAlignment="1">
      <alignment horizontal="center" vertical="center"/>
    </xf>
    <xf numFmtId="0" fontId="5" fillId="4" borderId="36" xfId="0" applyFont="1" applyFill="1" applyBorder="1" applyAlignment="1" applyProtection="1">
      <alignment horizontal="center" vertical="center"/>
      <protection locked="0"/>
    </xf>
    <xf numFmtId="0" fontId="5" fillId="4" borderId="37" xfId="0" applyFont="1" applyFill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center" vertical="center"/>
      <protection locked="0"/>
    </xf>
    <xf numFmtId="0" fontId="5" fillId="4" borderId="38" xfId="0" applyFont="1" applyFill="1" applyBorder="1" applyAlignment="1" applyProtection="1">
      <alignment horizontal="center" vertical="center"/>
      <protection locked="0"/>
    </xf>
    <xf numFmtId="0" fontId="5" fillId="4" borderId="39" xfId="0" applyFont="1" applyFill="1" applyBorder="1" applyAlignment="1" applyProtection="1">
      <alignment horizontal="center" vertical="center"/>
      <protection locked="0"/>
    </xf>
    <xf numFmtId="0" fontId="5" fillId="4" borderId="40" xfId="0" applyFont="1" applyFill="1" applyBorder="1" applyAlignment="1" applyProtection="1">
      <alignment horizontal="center" vertical="center"/>
      <protection locked="0"/>
    </xf>
    <xf numFmtId="1" fontId="3" fillId="3" borderId="1" xfId="2" applyNumberFormat="1" applyFont="1" applyFill="1" applyBorder="1" applyAlignment="1">
      <alignment horizontal="center" vertical="center" wrapText="1"/>
    </xf>
    <xf numFmtId="3" fontId="12" fillId="27" borderId="17" xfId="4" applyNumberFormat="1" applyFont="1" applyFill="1" applyBorder="1" applyAlignment="1">
      <alignment vertical="center" wrapText="1"/>
    </xf>
    <xf numFmtId="0" fontId="24" fillId="2" borderId="0" xfId="0" applyFont="1" applyFill="1" applyAlignment="1">
      <alignment vertical="center"/>
    </xf>
    <xf numFmtId="165" fontId="25" fillId="3" borderId="1" xfId="0" applyNumberFormat="1" applyFont="1" applyFill="1" applyBorder="1" applyAlignment="1">
      <alignment vertical="center"/>
    </xf>
    <xf numFmtId="167" fontId="25" fillId="3" borderId="1" xfId="0" applyNumberFormat="1" applyFont="1" applyFill="1" applyBorder="1" applyAlignment="1">
      <alignment horizontal="center" vertical="center"/>
    </xf>
    <xf numFmtId="165" fontId="26" fillId="3" borderId="1" xfId="0" applyNumberFormat="1" applyFont="1" applyFill="1" applyBorder="1" applyAlignment="1">
      <alignment vertical="center"/>
    </xf>
    <xf numFmtId="0" fontId="24" fillId="2" borderId="0" xfId="0" applyFont="1" applyFill="1" applyAlignment="1">
      <alignment horizontal="center" vertical="center"/>
    </xf>
    <xf numFmtId="0" fontId="27" fillId="2" borderId="0" xfId="0" applyFont="1" applyFill="1"/>
    <xf numFmtId="0" fontId="27" fillId="0" borderId="0" xfId="0" applyFont="1"/>
    <xf numFmtId="1" fontId="25" fillId="6" borderId="1" xfId="2" applyNumberFormat="1" applyFont="1" applyFill="1" applyBorder="1" applyAlignment="1">
      <alignment horizontal="center" vertical="center" wrapText="1"/>
    </xf>
    <xf numFmtId="165" fontId="26" fillId="3" borderId="1" xfId="0" applyNumberFormat="1" applyFont="1" applyFill="1" applyBorder="1" applyAlignment="1">
      <alignment horizontal="center" vertical="center"/>
    </xf>
    <xf numFmtId="165" fontId="26" fillId="3" borderId="1" xfId="0" applyNumberFormat="1" applyFont="1" applyFill="1" applyBorder="1" applyAlignment="1">
      <alignment vertical="center" wrapText="1"/>
    </xf>
    <xf numFmtId="14" fontId="25" fillId="6" borderId="1" xfId="2" applyNumberFormat="1" applyFont="1" applyFill="1" applyBorder="1" applyAlignment="1">
      <alignment horizontal="center" vertical="center" wrapText="1"/>
    </xf>
    <xf numFmtId="166" fontId="25" fillId="6" borderId="1" xfId="2" applyNumberFormat="1" applyFont="1" applyFill="1" applyBorder="1" applyAlignment="1">
      <alignment horizontal="center" vertical="center" wrapText="1"/>
    </xf>
    <xf numFmtId="167" fontId="26" fillId="3" borderId="1" xfId="0" applyNumberFormat="1" applyFont="1" applyFill="1" applyBorder="1" applyAlignment="1">
      <alignment horizontal="center" vertical="center" wrapText="1"/>
    </xf>
    <xf numFmtId="0" fontId="25" fillId="6" borderId="1" xfId="2" applyFont="1" applyFill="1" applyBorder="1" applyAlignment="1">
      <alignment horizontal="center" vertical="center" wrapText="1"/>
    </xf>
    <xf numFmtId="0" fontId="25" fillId="6" borderId="1" xfId="2" applyFont="1" applyFill="1" applyBorder="1" applyAlignment="1">
      <alignment horizontal="left" vertical="center" wrapText="1"/>
    </xf>
    <xf numFmtId="167" fontId="26" fillId="3" borderId="1" xfId="0" applyNumberFormat="1" applyFont="1" applyFill="1" applyBorder="1" applyAlignment="1">
      <alignment horizontal="right" vertical="center" wrapText="1"/>
    </xf>
    <xf numFmtId="0" fontId="25" fillId="2" borderId="7" xfId="3" applyFont="1" applyFill="1" applyBorder="1" applyAlignment="1">
      <alignment horizontal="center" vertical="center"/>
    </xf>
    <xf numFmtId="0" fontId="25" fillId="2" borderId="0" xfId="3" applyFont="1" applyFill="1" applyAlignment="1">
      <alignment vertical="center"/>
    </xf>
    <xf numFmtId="0" fontId="25" fillId="2" borderId="0" xfId="3" applyFont="1" applyFill="1" applyAlignment="1">
      <alignment horizontal="center" vertical="center"/>
    </xf>
    <xf numFmtId="168" fontId="25" fillId="2" borderId="0" xfId="3" applyNumberFormat="1" applyFont="1" applyFill="1" applyAlignment="1">
      <alignment vertical="center"/>
    </xf>
    <xf numFmtId="0" fontId="26" fillId="6" borderId="1" xfId="2" applyFont="1" applyFill="1" applyBorder="1" applyAlignment="1">
      <alignment horizontal="center" vertical="center" shrinkToFit="1"/>
    </xf>
    <xf numFmtId="0" fontId="26" fillId="6" borderId="1" xfId="2" applyFont="1" applyFill="1" applyBorder="1" applyAlignment="1">
      <alignment horizontal="left" vertical="center" wrapText="1"/>
    </xf>
    <xf numFmtId="0" fontId="25" fillId="6" borderId="1" xfId="2" applyFont="1" applyFill="1" applyBorder="1" applyAlignment="1">
      <alignment horizontal="center" vertical="center" shrinkToFit="1"/>
    </xf>
    <xf numFmtId="16" fontId="26" fillId="6" borderId="1" xfId="2" applyNumberFormat="1" applyFont="1" applyFill="1" applyBorder="1" applyAlignment="1">
      <alignment horizontal="center" vertical="center" wrapText="1"/>
    </xf>
    <xf numFmtId="0" fontId="26" fillId="6" borderId="1" xfId="2" applyFont="1" applyFill="1" applyBorder="1" applyAlignment="1">
      <alignment horizontal="center" vertical="center" wrapText="1"/>
    </xf>
    <xf numFmtId="0" fontId="26" fillId="6" borderId="1" xfId="2" applyFont="1" applyFill="1" applyBorder="1" applyAlignment="1">
      <alignment vertical="center" wrapText="1"/>
    </xf>
    <xf numFmtId="0" fontId="28" fillId="6" borderId="1" xfId="2" applyFont="1" applyFill="1" applyBorder="1" applyAlignment="1">
      <alignment horizontal="center" vertical="center" wrapText="1"/>
    </xf>
    <xf numFmtId="0" fontId="25" fillId="6" borderId="1" xfId="2" applyFont="1" applyFill="1" applyBorder="1" applyAlignment="1">
      <alignment vertical="center" wrapText="1"/>
    </xf>
    <xf numFmtId="167" fontId="24" fillId="2" borderId="0" xfId="0" applyNumberFormat="1" applyFont="1" applyFill="1" applyAlignment="1">
      <alignment vertical="center"/>
    </xf>
    <xf numFmtId="0" fontId="25" fillId="2" borderId="8" xfId="3" applyFont="1" applyFill="1" applyBorder="1" applyAlignment="1">
      <alignment vertical="center"/>
    </xf>
    <xf numFmtId="3" fontId="26" fillId="6" borderId="1" xfId="2" applyNumberFormat="1" applyFont="1" applyFill="1" applyBorder="1" applyAlignment="1">
      <alignment horizontal="center" vertical="center" wrapText="1"/>
    </xf>
    <xf numFmtId="3" fontId="26" fillId="6" borderId="1" xfId="2" applyNumberFormat="1" applyFont="1" applyFill="1" applyBorder="1" applyAlignment="1">
      <alignment horizontal="left" vertical="center" wrapText="1"/>
    </xf>
    <xf numFmtId="3" fontId="25" fillId="6" borderId="1" xfId="2" applyNumberFormat="1" applyFont="1" applyFill="1" applyBorder="1" applyAlignment="1">
      <alignment horizontal="center" vertical="center" wrapText="1"/>
    </xf>
    <xf numFmtId="3" fontId="25" fillId="6" borderId="1" xfId="2" applyNumberFormat="1" applyFont="1" applyFill="1" applyBorder="1" applyAlignment="1">
      <alignment horizontal="left" vertical="center" wrapText="1"/>
    </xf>
    <xf numFmtId="3" fontId="25" fillId="6" borderId="1" xfId="2" applyNumberFormat="1" applyFont="1" applyFill="1" applyBorder="1" applyAlignment="1">
      <alignment horizontal="left" vertical="center"/>
    </xf>
    <xf numFmtId="3" fontId="26" fillId="6" borderId="1" xfId="2" applyNumberFormat="1" applyFont="1" applyFill="1" applyBorder="1" applyAlignment="1">
      <alignment horizontal="left" vertical="center"/>
    </xf>
    <xf numFmtId="16" fontId="25" fillId="6" borderId="1" xfId="2" quotePrefix="1" applyNumberFormat="1" applyFont="1" applyFill="1" applyBorder="1" applyAlignment="1">
      <alignment horizontal="center" vertical="center" wrapText="1"/>
    </xf>
    <xf numFmtId="0" fontId="25" fillId="6" borderId="1" xfId="2" quotePrefix="1" applyFont="1" applyFill="1" applyBorder="1" applyAlignment="1">
      <alignment horizontal="center" vertical="center" wrapText="1"/>
    </xf>
    <xf numFmtId="3" fontId="25" fillId="6" borderId="1" xfId="0" applyNumberFormat="1" applyFont="1" applyFill="1" applyBorder="1" applyAlignment="1">
      <alignment horizontal="center" vertical="center" wrapText="1"/>
    </xf>
    <xf numFmtId="167" fontId="25" fillId="6" borderId="1" xfId="0" applyNumberFormat="1" applyFont="1" applyFill="1" applyBorder="1" applyAlignment="1">
      <alignment vertical="center" wrapText="1"/>
    </xf>
    <xf numFmtId="167" fontId="25" fillId="0" borderId="1" xfId="0" applyNumberFormat="1" applyFont="1" applyBorder="1" applyAlignment="1" applyProtection="1">
      <alignment vertical="center" wrapText="1"/>
      <protection locked="0"/>
    </xf>
    <xf numFmtId="167" fontId="25" fillId="15" borderId="1" xfId="0" applyNumberFormat="1" applyFont="1" applyFill="1" applyBorder="1" applyAlignment="1">
      <alignment vertical="center" wrapText="1"/>
    </xf>
    <xf numFmtId="167" fontId="25" fillId="25" borderId="1" xfId="0" applyNumberFormat="1" applyFont="1" applyFill="1" applyBorder="1" applyAlignment="1">
      <alignment vertical="center" wrapText="1"/>
    </xf>
    <xf numFmtId="3" fontId="25" fillId="6" borderId="1" xfId="0" applyNumberFormat="1" applyFont="1" applyFill="1" applyBorder="1" applyAlignment="1">
      <alignment vertical="center" wrapText="1"/>
    </xf>
    <xf numFmtId="167" fontId="26" fillId="6" borderId="1" xfId="0" applyNumberFormat="1" applyFont="1" applyFill="1" applyBorder="1" applyAlignment="1">
      <alignment horizontal="center" vertical="center" wrapText="1"/>
    </xf>
    <xf numFmtId="167" fontId="26" fillId="6" borderId="1" xfId="0" applyNumberFormat="1" applyFont="1" applyFill="1" applyBorder="1" applyAlignment="1">
      <alignment horizontal="right" vertical="center" wrapText="1"/>
    </xf>
    <xf numFmtId="167" fontId="25" fillId="4" borderId="1" xfId="0" applyNumberFormat="1" applyFont="1" applyFill="1" applyBorder="1" applyAlignment="1" applyProtection="1">
      <alignment vertical="center" wrapText="1"/>
      <protection locked="0"/>
    </xf>
    <xf numFmtId="3" fontId="25" fillId="3" borderId="1" xfId="0" applyNumberFormat="1" applyFont="1" applyFill="1" applyBorder="1" applyAlignment="1">
      <alignment vertical="center" wrapText="1"/>
    </xf>
    <xf numFmtId="167" fontId="27" fillId="2" borderId="0" xfId="0" applyNumberFormat="1" applyFont="1" applyFill="1"/>
    <xf numFmtId="167" fontId="25" fillId="14" borderId="1" xfId="0" applyNumberFormat="1" applyFont="1" applyFill="1" applyBorder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3" borderId="1" xfId="4" applyFont="1" applyFill="1" applyBorder="1" applyAlignment="1">
      <alignment horizontal="center" vertical="center" wrapText="1"/>
    </xf>
    <xf numFmtId="0" fontId="26" fillId="3" borderId="12" xfId="4" applyFont="1" applyFill="1" applyBorder="1" applyAlignment="1">
      <alignment horizontal="left" vertical="center" wrapText="1"/>
    </xf>
    <xf numFmtId="0" fontId="26" fillId="3" borderId="46" xfId="4" applyFont="1" applyFill="1" applyBorder="1" applyAlignment="1">
      <alignment horizontal="left" vertical="center" wrapText="1"/>
    </xf>
    <xf numFmtId="0" fontId="26" fillId="3" borderId="4" xfId="4" applyFont="1" applyFill="1" applyBorder="1" applyAlignment="1">
      <alignment horizontal="left" vertical="center" wrapText="1"/>
    </xf>
    <xf numFmtId="0" fontId="26" fillId="3" borderId="13" xfId="4" applyFont="1" applyFill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25" fillId="6" borderId="12" xfId="5" applyFont="1" applyFill="1" applyBorder="1" applyAlignment="1">
      <alignment horizontal="center" vertical="center" wrapText="1"/>
    </xf>
    <xf numFmtId="0" fontId="25" fillId="4" borderId="33" xfId="2" applyFont="1" applyBorder="1" applyAlignment="1" applyProtection="1">
      <alignment horizontal="left" vertical="center" wrapText="1"/>
      <protection locked="0"/>
    </xf>
    <xf numFmtId="0" fontId="25" fillId="4" borderId="48" xfId="2" applyFont="1" applyBorder="1" applyAlignment="1" applyProtection="1">
      <alignment horizontal="center" vertical="center" wrapText="1"/>
      <protection locked="0"/>
    </xf>
    <xf numFmtId="3" fontId="25" fillId="4" borderId="35" xfId="2" applyNumberFormat="1" applyFont="1" applyBorder="1" applyAlignment="1" applyProtection="1">
      <alignment horizontal="center" vertical="center" wrapText="1"/>
      <protection locked="0"/>
    </xf>
    <xf numFmtId="3" fontId="25" fillId="6" borderId="13" xfId="2" applyNumberFormat="1" applyFont="1" applyFill="1" applyBorder="1" applyAlignment="1">
      <alignment horizontal="center" vertical="center" wrapText="1"/>
    </xf>
    <xf numFmtId="0" fontId="25" fillId="4" borderId="36" xfId="2" applyFont="1" applyBorder="1" applyAlignment="1" applyProtection="1">
      <alignment horizontal="left" vertical="center" wrapText="1"/>
      <protection locked="0"/>
    </xf>
    <xf numFmtId="0" fontId="25" fillId="4" borderId="13" xfId="2" applyFont="1" applyBorder="1" applyAlignment="1" applyProtection="1">
      <alignment horizontal="center" vertical="center" wrapText="1"/>
      <protection locked="0"/>
    </xf>
    <xf numFmtId="3" fontId="25" fillId="4" borderId="37" xfId="2" applyNumberFormat="1" applyFont="1" applyBorder="1" applyAlignment="1" applyProtection="1">
      <alignment horizontal="center" vertical="center" wrapText="1"/>
      <protection locked="0"/>
    </xf>
    <xf numFmtId="0" fontId="25" fillId="4" borderId="4" xfId="2" applyFont="1" applyBorder="1" applyAlignment="1" applyProtection="1">
      <alignment horizontal="center" vertical="center" wrapText="1"/>
      <protection locked="0"/>
    </xf>
    <xf numFmtId="0" fontId="25" fillId="4" borderId="49" xfId="2" applyFont="1" applyBorder="1" applyAlignment="1" applyProtection="1">
      <alignment horizontal="left" vertical="center" wrapText="1"/>
      <protection locked="0"/>
    </xf>
    <xf numFmtId="0" fontId="25" fillId="4" borderId="39" xfId="2" applyFont="1" applyBorder="1" applyAlignment="1" applyProtection="1">
      <alignment horizontal="center" vertical="center" wrapText="1"/>
      <protection locked="0"/>
    </xf>
    <xf numFmtId="3" fontId="25" fillId="4" borderId="40" xfId="2" applyNumberFormat="1" applyFont="1" applyBorder="1" applyAlignment="1" applyProtection="1">
      <alignment horizontal="center" vertical="center" wrapText="1"/>
      <protection locked="0"/>
    </xf>
    <xf numFmtId="0" fontId="25" fillId="4" borderId="50" xfId="2" applyFont="1" applyBorder="1" applyAlignment="1" applyProtection="1">
      <alignment horizontal="left" vertical="center" wrapText="1"/>
      <protection locked="0"/>
    </xf>
    <xf numFmtId="0" fontId="25" fillId="4" borderId="34" xfId="2" applyFont="1" applyBorder="1" applyAlignment="1" applyProtection="1">
      <alignment horizontal="center" vertical="center" wrapText="1"/>
      <protection locked="0"/>
    </xf>
    <xf numFmtId="0" fontId="25" fillId="4" borderId="51" xfId="2" applyFont="1" applyBorder="1" applyAlignment="1" applyProtection="1">
      <alignment horizontal="left" vertical="center" wrapText="1"/>
      <protection locked="0"/>
    </xf>
    <xf numFmtId="0" fontId="25" fillId="4" borderId="1" xfId="2" applyFont="1" applyBorder="1" applyAlignment="1" applyProtection="1">
      <alignment horizontal="center" vertical="center" wrapText="1"/>
      <protection locked="0"/>
    </xf>
    <xf numFmtId="0" fontId="25" fillId="4" borderId="52" xfId="2" applyFont="1" applyBorder="1" applyAlignment="1" applyProtection="1">
      <alignment horizontal="left" vertical="center" wrapText="1"/>
      <protection locked="0"/>
    </xf>
    <xf numFmtId="0" fontId="25" fillId="4" borderId="53" xfId="2" applyFont="1" applyBorder="1" applyAlignment="1" applyProtection="1">
      <alignment horizontal="center" vertical="center" wrapText="1"/>
      <protection locked="0"/>
    </xf>
    <xf numFmtId="3" fontId="25" fillId="4" borderId="54" xfId="2" applyNumberFormat="1" applyFont="1" applyBorder="1" applyAlignment="1" applyProtection="1">
      <alignment horizontal="center" vertical="center" wrapText="1"/>
      <protection locked="0"/>
    </xf>
    <xf numFmtId="0" fontId="25" fillId="4" borderId="0" xfId="2" applyFont="1" applyBorder="1" applyAlignment="1" applyProtection="1">
      <alignment horizontal="left" vertical="center" wrapText="1"/>
      <protection locked="0"/>
    </xf>
    <xf numFmtId="0" fontId="25" fillId="4" borderId="21" xfId="2" applyFont="1" applyBorder="1" applyAlignment="1" applyProtection="1">
      <alignment horizontal="center" vertical="center" wrapText="1"/>
      <protection locked="0"/>
    </xf>
    <xf numFmtId="3" fontId="25" fillId="4" borderId="21" xfId="2" applyNumberFormat="1" applyFont="1" applyBorder="1" applyAlignment="1" applyProtection="1">
      <alignment horizontal="center" vertical="center" wrapText="1"/>
      <protection locked="0"/>
    </xf>
    <xf numFmtId="0" fontId="25" fillId="4" borderId="47" xfId="2" applyFont="1" applyBorder="1" applyAlignment="1" applyProtection="1">
      <alignment horizontal="left" vertical="center" wrapText="1"/>
      <protection locked="0"/>
    </xf>
    <xf numFmtId="0" fontId="25" fillId="4" borderId="6" xfId="2" applyFont="1" applyBorder="1" applyAlignment="1" applyProtection="1">
      <alignment horizontal="center" vertical="center" wrapText="1"/>
      <protection locked="0"/>
    </xf>
    <xf numFmtId="3" fontId="25" fillId="4" borderId="6" xfId="2" applyNumberFormat="1" applyFont="1" applyBorder="1" applyAlignment="1" applyProtection="1">
      <alignment horizontal="center" vertical="center" wrapText="1"/>
      <protection locked="0"/>
    </xf>
    <xf numFmtId="0" fontId="25" fillId="4" borderId="4" xfId="2" applyFont="1" applyBorder="1" applyAlignment="1" applyProtection="1">
      <alignment horizontal="left" vertical="center" wrapText="1"/>
      <protection locked="0"/>
    </xf>
    <xf numFmtId="3" fontId="25" fillId="4" borderId="1" xfId="2" applyNumberFormat="1" applyFont="1" applyBorder="1" applyAlignment="1" applyProtection="1">
      <alignment horizontal="center" vertical="center" wrapText="1"/>
      <protection locked="0"/>
    </xf>
    <xf numFmtId="3" fontId="26" fillId="3" borderId="1" xfId="4" applyNumberFormat="1" applyFont="1" applyFill="1" applyBorder="1" applyAlignment="1">
      <alignment horizontal="center" vertical="center" wrapText="1"/>
    </xf>
    <xf numFmtId="0" fontId="25" fillId="6" borderId="1" xfId="5" applyFont="1" applyFill="1" applyBorder="1" applyAlignment="1">
      <alignment horizontal="center" vertical="center" wrapText="1"/>
    </xf>
    <xf numFmtId="0" fontId="25" fillId="4" borderId="1" xfId="2" applyFont="1" applyBorder="1" applyAlignment="1" applyProtection="1">
      <alignment horizontal="left" vertical="center" wrapText="1"/>
      <protection locked="0"/>
    </xf>
    <xf numFmtId="3" fontId="25" fillId="17" borderId="1" xfId="0" applyNumberFormat="1" applyFont="1" applyFill="1" applyBorder="1" applyAlignment="1">
      <alignment horizontal="center" vertical="center" wrapText="1"/>
    </xf>
    <xf numFmtId="167" fontId="25" fillId="19" borderId="1" xfId="0" applyNumberFormat="1" applyFont="1" applyFill="1" applyBorder="1" applyAlignment="1">
      <alignment vertical="center" wrapText="1"/>
    </xf>
    <xf numFmtId="167" fontId="25" fillId="17" borderId="1" xfId="0" applyNumberFormat="1" applyFont="1" applyFill="1" applyBorder="1" applyAlignment="1" applyProtection="1">
      <alignment vertical="center" wrapText="1"/>
      <protection locked="0"/>
    </xf>
    <xf numFmtId="167" fontId="25" fillId="17" borderId="1" xfId="0" applyNumberFormat="1" applyFont="1" applyFill="1" applyBorder="1" applyAlignment="1">
      <alignment vertical="center" wrapText="1"/>
    </xf>
    <xf numFmtId="167" fontId="25" fillId="23" borderId="1" xfId="0" applyNumberFormat="1" applyFont="1" applyFill="1" applyBorder="1" applyAlignment="1">
      <alignment vertical="center" wrapText="1"/>
    </xf>
    <xf numFmtId="167" fontId="26" fillId="6" borderId="1" xfId="0" applyNumberFormat="1" applyFont="1" applyFill="1" applyBorder="1" applyAlignment="1">
      <alignment horizontal="left" vertical="center" wrapText="1"/>
    </xf>
    <xf numFmtId="49" fontId="25" fillId="6" borderId="1" xfId="0" applyNumberFormat="1" applyFont="1" applyFill="1" applyBorder="1" applyAlignment="1">
      <alignment horizontal="center" vertical="center" wrapText="1"/>
    </xf>
    <xf numFmtId="167" fontId="25" fillId="26" borderId="1" xfId="0" applyNumberFormat="1" applyFont="1" applyFill="1" applyBorder="1" applyAlignment="1">
      <alignment vertical="center" wrapText="1"/>
    </xf>
    <xf numFmtId="167" fontId="26" fillId="6" borderId="1" xfId="0" applyNumberFormat="1" applyFont="1" applyFill="1" applyBorder="1" applyAlignment="1">
      <alignment vertical="center" wrapText="1"/>
    </xf>
    <xf numFmtId="167" fontId="26" fillId="26" borderId="1" xfId="0" applyNumberFormat="1" applyFont="1" applyFill="1" applyBorder="1" applyAlignment="1">
      <alignment horizontal="right" vertical="center" wrapText="1"/>
    </xf>
    <xf numFmtId="167" fontId="26" fillId="19" borderId="1" xfId="0" applyNumberFormat="1" applyFont="1" applyFill="1" applyBorder="1" applyAlignment="1">
      <alignment horizontal="center" vertical="center" wrapText="1"/>
    </xf>
    <xf numFmtId="3" fontId="25" fillId="17" borderId="1" xfId="0" applyNumberFormat="1" applyFont="1" applyFill="1" applyBorder="1" applyAlignment="1">
      <alignment vertical="center" wrapText="1"/>
    </xf>
    <xf numFmtId="167" fontId="26" fillId="17" borderId="1" xfId="0" applyNumberFormat="1" applyFont="1" applyFill="1" applyBorder="1" applyAlignment="1">
      <alignment horizontal="center" vertical="center" wrapText="1"/>
    </xf>
    <xf numFmtId="167" fontId="26" fillId="17" borderId="1" xfId="0" applyNumberFormat="1" applyFont="1" applyFill="1" applyBorder="1" applyAlignment="1">
      <alignment horizontal="right" vertical="center" wrapText="1"/>
    </xf>
    <xf numFmtId="167" fontId="26" fillId="23" borderId="1" xfId="0" applyNumberFormat="1" applyFont="1" applyFill="1" applyBorder="1" applyAlignment="1">
      <alignment horizontal="right" vertical="center" wrapText="1"/>
    </xf>
    <xf numFmtId="167" fontId="25" fillId="6" borderId="1" xfId="0" applyNumberFormat="1" applyFont="1" applyFill="1" applyBorder="1" applyAlignment="1">
      <alignment horizontal="right" vertical="center" wrapText="1"/>
    </xf>
    <xf numFmtId="167" fontId="25" fillId="15" borderId="1" xfId="0" applyNumberFormat="1" applyFont="1" applyFill="1" applyBorder="1" applyAlignment="1">
      <alignment horizontal="right" vertical="center" wrapText="1"/>
    </xf>
    <xf numFmtId="167" fontId="25" fillId="6" borderId="1" xfId="0" applyNumberFormat="1" applyFont="1" applyFill="1" applyBorder="1" applyAlignment="1">
      <alignment horizontal="left" vertical="center" wrapText="1"/>
    </xf>
    <xf numFmtId="167" fontId="26" fillId="15" borderId="1" xfId="0" applyNumberFormat="1" applyFont="1" applyFill="1" applyBorder="1" applyAlignment="1">
      <alignment horizontal="right" vertical="center" wrapText="1"/>
    </xf>
    <xf numFmtId="167" fontId="26" fillId="6" borderId="1" xfId="0" applyNumberFormat="1" applyFont="1" applyFill="1" applyBorder="1" applyAlignment="1">
      <alignment horizontal="left" wrapText="1"/>
    </xf>
    <xf numFmtId="167" fontId="26" fillId="17" borderId="1" xfId="0" applyNumberFormat="1" applyFont="1" applyFill="1" applyBorder="1" applyAlignment="1">
      <alignment vertical="center" wrapText="1"/>
    </xf>
    <xf numFmtId="0" fontId="27" fillId="22" borderId="0" xfId="0" applyFont="1" applyFill="1"/>
    <xf numFmtId="0" fontId="27" fillId="0" borderId="1" xfId="0" applyFont="1" applyBorder="1"/>
    <xf numFmtId="0" fontId="29" fillId="23" borderId="30" xfId="0" applyFont="1" applyFill="1" applyBorder="1" applyAlignment="1">
      <alignment vertical="center" wrapText="1"/>
    </xf>
    <xf numFmtId="0" fontId="29" fillId="23" borderId="60" xfId="0" applyFont="1" applyFill="1" applyBorder="1" applyAlignment="1">
      <alignment vertical="center" wrapText="1"/>
    </xf>
    <xf numFmtId="0" fontId="29" fillId="23" borderId="53" xfId="0" applyFont="1" applyFill="1" applyBorder="1" applyAlignment="1">
      <alignment vertical="center" wrapText="1"/>
    </xf>
    <xf numFmtId="0" fontId="29" fillId="23" borderId="54" xfId="0" applyFont="1" applyFill="1" applyBorder="1" applyAlignment="1">
      <alignment vertical="center" wrapText="1"/>
    </xf>
    <xf numFmtId="0" fontId="29" fillId="23" borderId="31" xfId="0" applyFont="1" applyFill="1" applyBorder="1" applyAlignment="1">
      <alignment horizontal="center" vertical="center" wrapText="1"/>
    </xf>
    <xf numFmtId="0" fontId="27" fillId="23" borderId="30" xfId="0" applyFont="1" applyFill="1" applyBorder="1" applyAlignment="1">
      <alignment vertical="center" wrapText="1"/>
    </xf>
    <xf numFmtId="0" fontId="27" fillId="23" borderId="25" xfId="0" applyFont="1" applyFill="1" applyBorder="1" applyAlignment="1">
      <alignment horizontal="center" vertical="center" wrapText="1"/>
    </xf>
    <xf numFmtId="0" fontId="27" fillId="23" borderId="6" xfId="0" applyFont="1" applyFill="1" applyBorder="1" applyAlignment="1">
      <alignment horizontal="center" vertical="center" wrapText="1"/>
    </xf>
    <xf numFmtId="2" fontId="27" fillId="24" borderId="6" xfId="0" applyNumberFormat="1" applyFont="1" applyFill="1" applyBorder="1" applyAlignment="1">
      <alignment horizontal="right" vertical="center" wrapText="1"/>
    </xf>
    <xf numFmtId="3" fontId="27" fillId="24" borderId="6" xfId="0" applyNumberFormat="1" applyFont="1" applyFill="1" applyBorder="1" applyAlignment="1">
      <alignment horizontal="right" vertical="center" wrapText="1"/>
    </xf>
    <xf numFmtId="4" fontId="27" fillId="24" borderId="59" xfId="0" applyNumberFormat="1" applyFont="1" applyFill="1" applyBorder="1" applyAlignment="1">
      <alignment horizontal="right" vertical="center" wrapText="1"/>
    </xf>
    <xf numFmtId="0" fontId="27" fillId="23" borderId="31" xfId="0" applyFont="1" applyFill="1" applyBorder="1" applyAlignment="1">
      <alignment vertical="center" wrapText="1"/>
    </xf>
    <xf numFmtId="0" fontId="27" fillId="23" borderId="13" xfId="0" applyFont="1" applyFill="1" applyBorder="1" applyAlignment="1">
      <alignment horizontal="center" vertical="center" wrapText="1"/>
    </xf>
    <xf numFmtId="0" fontId="27" fillId="23" borderId="1" xfId="0" applyFont="1" applyFill="1" applyBorder="1" applyAlignment="1">
      <alignment horizontal="center" vertical="center" wrapText="1"/>
    </xf>
    <xf numFmtId="0" fontId="29" fillId="23" borderId="61" xfId="0" applyFont="1" applyFill="1" applyBorder="1" applyAlignment="1">
      <alignment horizontal="center" vertical="center" wrapText="1"/>
    </xf>
    <xf numFmtId="0" fontId="27" fillId="23" borderId="61" xfId="0" applyFont="1" applyFill="1" applyBorder="1" applyAlignment="1">
      <alignment vertical="center" wrapText="1"/>
    </xf>
    <xf numFmtId="0" fontId="27" fillId="23" borderId="23" xfId="0" applyFont="1" applyFill="1" applyBorder="1" applyAlignment="1">
      <alignment horizontal="center" vertical="center" wrapText="1"/>
    </xf>
    <xf numFmtId="0" fontId="27" fillId="23" borderId="5" xfId="0" applyFont="1" applyFill="1" applyBorder="1" applyAlignment="1">
      <alignment horizontal="center" vertical="center" wrapText="1"/>
    </xf>
    <xf numFmtId="0" fontId="29" fillId="23" borderId="41" xfId="0" applyFont="1" applyFill="1" applyBorder="1" applyAlignment="1">
      <alignment horizontal="center" vertical="center" wrapText="1"/>
    </xf>
    <xf numFmtId="0" fontId="29" fillId="23" borderId="41" xfId="0" applyFont="1" applyFill="1" applyBorder="1" applyAlignment="1">
      <alignment vertical="center" wrapText="1"/>
    </xf>
    <xf numFmtId="0" fontId="29" fillId="23" borderId="62" xfId="0" applyFont="1" applyFill="1" applyBorder="1" applyAlignment="1">
      <alignment horizontal="center" vertical="center" wrapText="1"/>
    </xf>
    <xf numFmtId="0" fontId="29" fillId="23" borderId="53" xfId="0" applyFont="1" applyFill="1" applyBorder="1" applyAlignment="1">
      <alignment horizontal="center" vertical="center" wrapText="1"/>
    </xf>
    <xf numFmtId="3" fontId="29" fillId="23" borderId="53" xfId="0" applyNumberFormat="1" applyFont="1" applyFill="1" applyBorder="1" applyAlignment="1">
      <alignment horizontal="right" vertical="center" wrapText="1"/>
    </xf>
    <xf numFmtId="4" fontId="29" fillId="23" borderId="54" xfId="0" applyNumberFormat="1" applyFont="1" applyFill="1" applyBorder="1" applyAlignment="1">
      <alignment horizontal="right" vertical="center" wrapText="1"/>
    </xf>
    <xf numFmtId="0" fontId="29" fillId="23" borderId="62" xfId="0" applyFont="1" applyFill="1" applyBorder="1" applyAlignment="1">
      <alignment vertical="center" wrapText="1"/>
    </xf>
    <xf numFmtId="0" fontId="29" fillId="23" borderId="63" xfId="0" applyFont="1" applyFill="1" applyBorder="1" applyAlignment="1">
      <alignment horizontal="center" vertical="center" wrapText="1"/>
    </xf>
    <xf numFmtId="4" fontId="27" fillId="23" borderId="25" xfId="0" applyNumberFormat="1" applyFont="1" applyFill="1" applyBorder="1" applyAlignment="1">
      <alignment horizontal="center" vertical="center" wrapText="1"/>
    </xf>
    <xf numFmtId="4" fontId="27" fillId="23" borderId="6" xfId="0" applyNumberFormat="1" applyFont="1" applyFill="1" applyBorder="1" applyAlignment="1">
      <alignment horizontal="center" vertical="center" wrapText="1"/>
    </xf>
    <xf numFmtId="4" fontId="27" fillId="24" borderId="6" xfId="0" applyNumberFormat="1" applyFont="1" applyFill="1" applyBorder="1" applyAlignment="1">
      <alignment horizontal="right" vertical="center" wrapText="1"/>
    </xf>
    <xf numFmtId="0" fontId="29" fillId="23" borderId="51" xfId="0" applyFont="1" applyFill="1" applyBorder="1" applyAlignment="1">
      <alignment horizontal="center" vertical="center" wrapText="1"/>
    </xf>
    <xf numFmtId="0" fontId="27" fillId="23" borderId="31" xfId="0" applyFont="1" applyFill="1" applyBorder="1" applyAlignment="1">
      <alignment horizontal="justify" vertical="center" wrapText="1"/>
    </xf>
    <xf numFmtId="4" fontId="27" fillId="23" borderId="13" xfId="0" applyNumberFormat="1" applyFont="1" applyFill="1" applyBorder="1" applyAlignment="1">
      <alignment horizontal="center" vertical="center" wrapText="1"/>
    </xf>
    <xf numFmtId="4" fontId="27" fillId="23" borderId="1" xfId="0" applyNumberFormat="1" applyFont="1" applyFill="1" applyBorder="1" applyAlignment="1">
      <alignment horizontal="center" vertical="center" wrapText="1"/>
    </xf>
    <xf numFmtId="4" fontId="29" fillId="23" borderId="62" xfId="0" applyNumberFormat="1" applyFont="1" applyFill="1" applyBorder="1" applyAlignment="1">
      <alignment horizontal="center" vertical="center" wrapText="1"/>
    </xf>
    <xf numFmtId="4" fontId="29" fillId="23" borderId="53" xfId="0" applyNumberFormat="1" applyFont="1" applyFill="1" applyBorder="1" applyAlignment="1">
      <alignment horizontal="center" vertical="center" wrapText="1"/>
    </xf>
    <xf numFmtId="4" fontId="29" fillId="23" borderId="53" xfId="0" applyNumberFormat="1" applyFont="1" applyFill="1" applyBorder="1" applyAlignment="1">
      <alignment horizontal="right" vertical="center" wrapText="1"/>
    </xf>
    <xf numFmtId="0" fontId="27" fillId="23" borderId="65" xfId="0" applyFont="1" applyFill="1" applyBorder="1"/>
    <xf numFmtId="0" fontId="25" fillId="23" borderId="30" xfId="2" applyFont="1" applyFill="1" applyBorder="1" applyAlignment="1">
      <alignment horizontal="left" vertical="center" wrapText="1"/>
    </xf>
    <xf numFmtId="4" fontId="27" fillId="23" borderId="25" xfId="0" applyNumberFormat="1" applyFont="1" applyFill="1" applyBorder="1" applyAlignment="1">
      <alignment horizontal="center" vertical="center"/>
    </xf>
    <xf numFmtId="4" fontId="27" fillId="23" borderId="6" xfId="0" applyNumberFormat="1" applyFont="1" applyFill="1" applyBorder="1" applyAlignment="1">
      <alignment horizontal="center" vertical="center"/>
    </xf>
    <xf numFmtId="4" fontId="27" fillId="24" borderId="6" xfId="0" applyNumberFormat="1" applyFont="1" applyFill="1" applyBorder="1" applyAlignment="1">
      <alignment horizontal="right" vertical="center"/>
    </xf>
    <xf numFmtId="4" fontId="27" fillId="24" borderId="59" xfId="0" applyNumberFormat="1" applyFont="1" applyFill="1" applyBorder="1" applyAlignment="1">
      <alignment horizontal="right" vertical="center"/>
    </xf>
    <xf numFmtId="0" fontId="27" fillId="23" borderId="31" xfId="0" applyFont="1" applyFill="1" applyBorder="1"/>
    <xf numFmtId="0" fontId="25" fillId="23" borderId="31" xfId="2" applyFont="1" applyFill="1" applyBorder="1" applyAlignment="1">
      <alignment horizontal="left" vertical="center" wrapText="1"/>
    </xf>
    <xf numFmtId="4" fontId="27" fillId="23" borderId="13" xfId="0" applyNumberFormat="1" applyFont="1" applyFill="1" applyBorder="1" applyAlignment="1">
      <alignment horizontal="center" vertical="center"/>
    </xf>
    <xf numFmtId="4" fontId="27" fillId="23" borderId="1" xfId="0" applyNumberFormat="1" applyFont="1" applyFill="1" applyBorder="1" applyAlignment="1">
      <alignment horizontal="center" vertical="center"/>
    </xf>
    <xf numFmtId="0" fontId="27" fillId="23" borderId="61" xfId="0" applyFont="1" applyFill="1" applyBorder="1"/>
    <xf numFmtId="0" fontId="27" fillId="23" borderId="32" xfId="0" applyFont="1" applyFill="1" applyBorder="1" applyAlignment="1">
      <alignment wrapText="1"/>
    </xf>
    <xf numFmtId="4" fontId="27" fillId="23" borderId="23" xfId="0" applyNumberFormat="1" applyFont="1" applyFill="1" applyBorder="1" applyAlignment="1">
      <alignment horizontal="center" vertical="center"/>
    </xf>
    <xf numFmtId="4" fontId="27" fillId="23" borderId="5" xfId="0" applyNumberFormat="1" applyFont="1" applyFill="1" applyBorder="1" applyAlignment="1">
      <alignment horizontal="center" vertical="center"/>
    </xf>
    <xf numFmtId="4" fontId="29" fillId="23" borderId="53" xfId="0" applyNumberFormat="1" applyFont="1" applyFill="1" applyBorder="1"/>
    <xf numFmtId="4" fontId="29" fillId="23" borderId="53" xfId="0" applyNumberFormat="1" applyFont="1" applyFill="1" applyBorder="1" applyAlignment="1">
      <alignment horizontal="right"/>
    </xf>
    <xf numFmtId="0" fontId="27" fillId="22" borderId="0" xfId="0" applyFont="1" applyFill="1" applyAlignment="1">
      <alignment wrapText="1"/>
    </xf>
    <xf numFmtId="0" fontId="27" fillId="23" borderId="63" xfId="0" applyFont="1" applyFill="1" applyBorder="1"/>
    <xf numFmtId="0" fontId="27" fillId="23" borderId="51" xfId="0" applyFont="1" applyFill="1" applyBorder="1"/>
    <xf numFmtId="0" fontId="27" fillId="23" borderId="64" xfId="0" applyFont="1" applyFill="1" applyBorder="1"/>
    <xf numFmtId="0" fontId="25" fillId="23" borderId="61" xfId="2" applyFont="1" applyFill="1" applyBorder="1" applyAlignment="1">
      <alignment horizontal="left" vertical="center" wrapText="1"/>
    </xf>
    <xf numFmtId="4" fontId="29" fillId="23" borderId="53" xfId="0" applyNumberFormat="1" applyFont="1" applyFill="1" applyBorder="1" applyAlignment="1">
      <alignment horizontal="center" vertical="center"/>
    </xf>
    <xf numFmtId="4" fontId="29" fillId="23" borderId="53" xfId="0" applyNumberFormat="1" applyFont="1" applyFill="1" applyBorder="1" applyAlignment="1">
      <alignment horizontal="right" vertical="center"/>
    </xf>
    <xf numFmtId="4" fontId="29" fillId="23" borderId="54" xfId="0" applyNumberFormat="1" applyFont="1" applyFill="1" applyBorder="1" applyAlignment="1">
      <alignment horizontal="right" vertical="center"/>
    </xf>
    <xf numFmtId="0" fontId="29" fillId="23" borderId="57" xfId="0" applyFont="1" applyFill="1" applyBorder="1" applyAlignment="1">
      <alignment vertical="center" wrapText="1"/>
    </xf>
    <xf numFmtId="0" fontId="29" fillId="23" borderId="42" xfId="0" applyFont="1" applyFill="1" applyBorder="1" applyAlignment="1">
      <alignment vertical="center" wrapText="1"/>
    </xf>
    <xf numFmtId="4" fontId="29" fillId="23" borderId="58" xfId="0" applyNumberFormat="1" applyFont="1" applyFill="1" applyBorder="1" applyAlignment="1">
      <alignment horizontal="center" vertical="center" wrapText="1"/>
    </xf>
    <xf numFmtId="4" fontId="29" fillId="23" borderId="21" xfId="0" applyNumberFormat="1" applyFont="1" applyFill="1" applyBorder="1" applyAlignment="1">
      <alignment horizontal="center" vertical="center" wrapText="1"/>
    </xf>
    <xf numFmtId="4" fontId="29" fillId="24" borderId="21" xfId="0" applyNumberFormat="1" applyFont="1" applyFill="1" applyBorder="1" applyAlignment="1">
      <alignment horizontal="right" vertical="center" wrapText="1"/>
    </xf>
    <xf numFmtId="4" fontId="29" fillId="24" borderId="66" xfId="0" applyNumberFormat="1" applyFont="1" applyFill="1" applyBorder="1" applyAlignment="1">
      <alignment horizontal="right" vertical="center" wrapText="1"/>
    </xf>
    <xf numFmtId="0" fontId="29" fillId="22" borderId="0" xfId="0" applyFont="1" applyFill="1" applyAlignment="1">
      <alignment horizontal="center" vertical="center" wrapText="1"/>
    </xf>
    <xf numFmtId="0" fontId="29" fillId="22" borderId="0" xfId="0" applyFont="1" applyFill="1" applyAlignment="1">
      <alignment vertical="center" wrapText="1"/>
    </xf>
    <xf numFmtId="0" fontId="29" fillId="0" borderId="60" xfId="0" applyFont="1" applyBorder="1" applyAlignment="1">
      <alignment vertical="center" wrapText="1"/>
    </xf>
    <xf numFmtId="0" fontId="29" fillId="0" borderId="53" xfId="0" applyFont="1" applyBorder="1" applyAlignment="1">
      <alignment vertical="center" wrapText="1"/>
    </xf>
    <xf numFmtId="0" fontId="29" fillId="0" borderId="54" xfId="0" applyFont="1" applyBorder="1" applyAlignment="1">
      <alignment vertical="center" wrapText="1"/>
    </xf>
    <xf numFmtId="0" fontId="27" fillId="0" borderId="57" xfId="0" applyFont="1" applyBorder="1"/>
    <xf numFmtId="0" fontId="27" fillId="0" borderId="42" xfId="0" applyFont="1" applyBorder="1"/>
    <xf numFmtId="4" fontId="27" fillId="0" borderId="58" xfId="0" applyNumberFormat="1" applyFont="1" applyBorder="1"/>
    <xf numFmtId="4" fontId="27" fillId="0" borderId="21" xfId="0" applyNumberFormat="1" applyFont="1" applyBorder="1"/>
    <xf numFmtId="4" fontId="27" fillId="24" borderId="21" xfId="0" applyNumberFormat="1" applyFont="1" applyFill="1" applyBorder="1" applyAlignment="1">
      <alignment horizontal="right" vertical="center"/>
    </xf>
    <xf numFmtId="4" fontId="27" fillId="24" borderId="66" xfId="0" applyNumberFormat="1" applyFont="1" applyFill="1" applyBorder="1" applyAlignment="1">
      <alignment horizontal="right" vertical="center"/>
    </xf>
    <xf numFmtId="4" fontId="29" fillId="0" borderId="53" xfId="0" applyNumberFormat="1" applyFont="1" applyBorder="1"/>
    <xf numFmtId="4" fontId="29" fillId="0" borderId="53" xfId="0" applyNumberFormat="1" applyFont="1" applyBorder="1" applyAlignment="1">
      <alignment horizontal="right" vertical="center"/>
    </xf>
    <xf numFmtId="4" fontId="29" fillId="0" borderId="54" xfId="0" applyNumberFormat="1" applyFont="1" applyBorder="1" applyAlignment="1">
      <alignment horizontal="right" vertical="center"/>
    </xf>
    <xf numFmtId="14" fontId="25" fillId="3" borderId="1" xfId="0" applyNumberFormat="1" applyFont="1" applyFill="1" applyBorder="1" applyAlignment="1">
      <alignment vertical="center"/>
    </xf>
    <xf numFmtId="167" fontId="25" fillId="3" borderId="1" xfId="0" applyNumberFormat="1" applyFont="1" applyFill="1" applyBorder="1" applyAlignment="1">
      <alignment vertical="center"/>
    </xf>
    <xf numFmtId="3" fontId="26" fillId="3" borderId="1" xfId="0" applyNumberFormat="1" applyFont="1" applyFill="1" applyBorder="1" applyAlignment="1">
      <alignment horizontal="center" vertical="center" wrapText="1"/>
    </xf>
    <xf numFmtId="167" fontId="25" fillId="6" borderId="1" xfId="0" applyNumberFormat="1" applyFont="1" applyFill="1" applyBorder="1" applyAlignment="1">
      <alignment horizontal="center" vertical="center" wrapText="1"/>
    </xf>
    <xf numFmtId="167" fontId="25" fillId="6" borderId="12" xfId="0" applyNumberFormat="1" applyFont="1" applyFill="1" applyBorder="1" applyAlignment="1">
      <alignment horizontal="left" vertical="center" wrapText="1"/>
    </xf>
    <xf numFmtId="167" fontId="25" fillId="6" borderId="13" xfId="0" applyNumberFormat="1" applyFont="1" applyFill="1" applyBorder="1" applyAlignment="1">
      <alignment horizontal="left" vertical="center" wrapText="1"/>
    </xf>
    <xf numFmtId="167" fontId="26" fillId="3" borderId="1" xfId="0" applyNumberFormat="1" applyFont="1" applyFill="1" applyBorder="1" applyAlignment="1">
      <alignment vertical="center" wrapText="1"/>
    </xf>
    <xf numFmtId="0" fontId="26" fillId="9" borderId="1" xfId="2" applyFont="1" applyFill="1" applyBorder="1" applyAlignment="1">
      <alignment horizontal="center" vertical="center" wrapText="1"/>
    </xf>
    <xf numFmtId="0" fontId="26" fillId="9" borderId="1" xfId="5" applyFont="1" applyFill="1" applyBorder="1" applyAlignment="1">
      <alignment horizontal="center" vertical="center" wrapText="1"/>
    </xf>
    <xf numFmtId="0" fontId="26" fillId="3" borderId="1" xfId="2" applyFont="1" applyFill="1" applyBorder="1" applyAlignment="1">
      <alignment horizontal="center" vertical="center" wrapText="1"/>
    </xf>
    <xf numFmtId="3" fontId="26" fillId="3" borderId="1" xfId="2" applyNumberFormat="1" applyFont="1" applyFill="1" applyBorder="1" applyAlignment="1">
      <alignment horizontal="center" vertical="center" wrapText="1"/>
    </xf>
    <xf numFmtId="3" fontId="25" fillId="6" borderId="1" xfId="0" applyNumberFormat="1" applyFont="1" applyFill="1" applyBorder="1" applyAlignment="1">
      <alignment horizontal="center" vertical="center"/>
    </xf>
    <xf numFmtId="0" fontId="26" fillId="14" borderId="1" xfId="2" applyFont="1" applyFill="1" applyBorder="1" applyAlignment="1">
      <alignment horizontal="center" vertical="center" wrapText="1"/>
    </xf>
    <xf numFmtId="3" fontId="26" fillId="14" borderId="1" xfId="2" applyNumberFormat="1" applyFont="1" applyFill="1" applyBorder="1" applyAlignment="1">
      <alignment horizontal="center" vertical="center" wrapText="1"/>
    </xf>
    <xf numFmtId="1" fontId="26" fillId="3" borderId="1" xfId="2" applyNumberFormat="1" applyFont="1" applyFill="1" applyBorder="1" applyAlignment="1">
      <alignment horizontal="center" vertical="center" wrapText="1"/>
    </xf>
    <xf numFmtId="1" fontId="26" fillId="6" borderId="1" xfId="2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 applyAlignment="1">
      <alignment horizontal="center" vertical="center"/>
    </xf>
    <xf numFmtId="9" fontId="24" fillId="2" borderId="0" xfId="1" applyFont="1" applyFill="1" applyAlignment="1" applyProtection="1">
      <alignment horizontal="center" vertical="center"/>
    </xf>
    <xf numFmtId="0" fontId="26" fillId="9" borderId="23" xfId="2" applyFont="1" applyFill="1" applyBorder="1" applyAlignment="1">
      <alignment horizontal="center" vertical="center" wrapText="1"/>
    </xf>
    <xf numFmtId="0" fontId="26" fillId="9" borderId="25" xfId="2" applyFont="1" applyFill="1" applyBorder="1" applyAlignment="1">
      <alignment horizontal="center" vertical="center" wrapText="1"/>
    </xf>
    <xf numFmtId="3" fontId="29" fillId="2" borderId="1" xfId="2" applyNumberFormat="1" applyFont="1" applyFill="1" applyBorder="1" applyAlignment="1">
      <alignment horizontal="center" vertical="center" wrapText="1"/>
    </xf>
    <xf numFmtId="3" fontId="26" fillId="2" borderId="1" xfId="2" applyNumberFormat="1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/>
    </xf>
    <xf numFmtId="0" fontId="25" fillId="0" borderId="1" xfId="0" applyFont="1" applyBorder="1" applyAlignment="1" applyProtection="1">
      <alignment horizontal="center" vertical="center"/>
      <protection locked="0"/>
    </xf>
    <xf numFmtId="0" fontId="25" fillId="0" borderId="1" xfId="2" applyFont="1" applyFill="1" applyBorder="1" applyAlignment="1" applyProtection="1">
      <alignment horizontal="center" vertical="center" wrapText="1"/>
      <protection locked="0"/>
    </xf>
    <xf numFmtId="0" fontId="30" fillId="0" borderId="0" xfId="0" applyFont="1"/>
    <xf numFmtId="3" fontId="30" fillId="0" borderId="0" xfId="0" applyNumberFormat="1" applyFont="1"/>
    <xf numFmtId="0" fontId="31" fillId="0" borderId="0" xfId="0" applyFont="1"/>
    <xf numFmtId="3" fontId="31" fillId="0" borderId="0" xfId="0" applyNumberFormat="1" applyFont="1"/>
    <xf numFmtId="0" fontId="27" fillId="18" borderId="0" xfId="0" applyFont="1" applyFill="1"/>
    <xf numFmtId="0" fontId="27" fillId="20" borderId="0" xfId="0" applyFont="1" applyFill="1"/>
    <xf numFmtId="0" fontId="27" fillId="15" borderId="42" xfId="0" applyFont="1" applyFill="1" applyBorder="1"/>
    <xf numFmtId="164" fontId="27" fillId="18" borderId="44" xfId="0" applyNumberFormat="1" applyFont="1" applyFill="1" applyBorder="1"/>
    <xf numFmtId="164" fontId="27" fillId="19" borderId="42" xfId="0" applyNumberFormat="1" applyFont="1" applyFill="1" applyBorder="1"/>
    <xf numFmtId="164" fontId="27" fillId="17" borderId="42" xfId="0" applyNumberFormat="1" applyFont="1" applyFill="1" applyBorder="1"/>
    <xf numFmtId="0" fontId="27" fillId="15" borderId="43" xfId="0" applyFont="1" applyFill="1" applyBorder="1"/>
    <xf numFmtId="164" fontId="27" fillId="18" borderId="45" xfId="0" applyNumberFormat="1" applyFont="1" applyFill="1" applyBorder="1"/>
    <xf numFmtId="164" fontId="27" fillId="19" borderId="41" xfId="0" applyNumberFormat="1" applyFont="1" applyFill="1" applyBorder="1"/>
    <xf numFmtId="164" fontId="27" fillId="19" borderId="43" xfId="0" applyNumberFormat="1" applyFont="1" applyFill="1" applyBorder="1"/>
    <xf numFmtId="164" fontId="27" fillId="17" borderId="41" xfId="0" applyNumberFormat="1" applyFont="1" applyFill="1" applyBorder="1"/>
    <xf numFmtId="0" fontId="27" fillId="21" borderId="0" xfId="0" applyFont="1" applyFill="1"/>
    <xf numFmtId="3" fontId="27" fillId="18" borderId="0" xfId="0" applyNumberFormat="1" applyFont="1" applyFill="1"/>
    <xf numFmtId="0" fontId="27" fillId="12" borderId="42" xfId="0" applyFont="1" applyFill="1" applyBorder="1"/>
    <xf numFmtId="0" fontId="27" fillId="12" borderId="43" xfId="0" applyFont="1" applyFill="1" applyBorder="1"/>
    <xf numFmtId="164" fontId="27" fillId="17" borderId="43" xfId="0" applyNumberFormat="1" applyFont="1" applyFill="1" applyBorder="1"/>
    <xf numFmtId="169" fontId="27" fillId="18" borderId="0" xfId="0" applyNumberFormat="1" applyFont="1" applyFill="1"/>
    <xf numFmtId="167" fontId="26" fillId="6" borderId="12" xfId="0" applyNumberFormat="1" applyFont="1" applyFill="1" applyBorder="1" applyAlignment="1">
      <alignment horizontal="center" vertical="center" wrapText="1"/>
    </xf>
    <xf numFmtId="2" fontId="25" fillId="12" borderId="1" xfId="2" applyNumberFormat="1" applyFont="1" applyFill="1" applyBorder="1" applyAlignment="1">
      <alignment horizontal="right" vertical="center" wrapText="1"/>
    </xf>
    <xf numFmtId="2" fontId="25" fillId="6" borderId="1" xfId="2" applyNumberFormat="1" applyFont="1" applyFill="1" applyBorder="1" applyAlignment="1">
      <alignment horizontal="right" vertical="center" wrapText="1"/>
    </xf>
    <xf numFmtId="2" fontId="26" fillId="3" borderId="1" xfId="0" applyNumberFormat="1" applyFont="1" applyFill="1" applyBorder="1" applyAlignment="1">
      <alignment horizontal="right" vertical="center" wrapText="1"/>
    </xf>
    <xf numFmtId="2" fontId="25" fillId="14" borderId="1" xfId="2" applyNumberFormat="1" applyFont="1" applyFill="1" applyBorder="1" applyAlignment="1" applyProtection="1">
      <alignment horizontal="right" vertical="center" wrapText="1"/>
      <protection locked="0"/>
    </xf>
    <xf numFmtId="4" fontId="26" fillId="6" borderId="1" xfId="2" applyNumberFormat="1" applyFont="1" applyFill="1" applyBorder="1" applyAlignment="1">
      <alignment vertical="center" wrapText="1"/>
    </xf>
    <xf numFmtId="4" fontId="25" fillId="14" borderId="1" xfId="2" applyNumberFormat="1" applyFont="1" applyFill="1" applyBorder="1" applyAlignment="1" applyProtection="1">
      <alignment vertical="center"/>
      <protection locked="0"/>
    </xf>
    <xf numFmtId="4" fontId="25" fillId="12" borderId="1" xfId="2" applyNumberFormat="1" applyFont="1" applyFill="1" applyBorder="1" applyAlignment="1">
      <alignment vertical="center" wrapText="1"/>
    </xf>
    <xf numFmtId="4" fontId="25" fillId="6" borderId="1" xfId="2" applyNumberFormat="1" applyFont="1" applyFill="1" applyBorder="1" applyAlignment="1">
      <alignment vertical="center" wrapText="1"/>
    </xf>
    <xf numFmtId="4" fontId="25" fillId="14" borderId="1" xfId="2" applyNumberFormat="1" applyFont="1" applyFill="1" applyBorder="1" applyAlignment="1" applyProtection="1">
      <alignment horizontal="right" vertical="center" wrapText="1"/>
      <protection locked="0"/>
    </xf>
    <xf numFmtId="4" fontId="26" fillId="3" borderId="1" xfId="0" applyNumberFormat="1" applyFont="1" applyFill="1" applyBorder="1" applyAlignment="1">
      <alignment horizontal="right" vertical="center" wrapText="1"/>
    </xf>
    <xf numFmtId="4" fontId="25" fillId="6" borderId="1" xfId="0" applyNumberFormat="1" applyFont="1" applyFill="1" applyBorder="1" applyAlignment="1">
      <alignment horizontal="right" vertical="center" wrapText="1"/>
    </xf>
    <xf numFmtId="4" fontId="26" fillId="3" borderId="1" xfId="0" applyNumberFormat="1" applyFont="1" applyFill="1" applyBorder="1" applyAlignment="1">
      <alignment vertical="center" wrapText="1"/>
    </xf>
    <xf numFmtId="4" fontId="26" fillId="3" borderId="1" xfId="0" applyNumberFormat="1" applyFont="1" applyFill="1" applyBorder="1" applyAlignment="1">
      <alignment horizontal="center" vertical="center" wrapText="1"/>
    </xf>
    <xf numFmtId="4" fontId="25" fillId="6" borderId="1" xfId="0" applyNumberFormat="1" applyFont="1" applyFill="1" applyBorder="1" applyAlignment="1">
      <alignment vertical="center" wrapText="1"/>
    </xf>
    <xf numFmtId="4" fontId="26" fillId="6" borderId="1" xfId="0" applyNumberFormat="1" applyFont="1" applyFill="1" applyBorder="1" applyAlignment="1">
      <alignment horizontal="right" vertical="center" wrapText="1"/>
    </xf>
    <xf numFmtId="4" fontId="25" fillId="4" borderId="1" xfId="2" applyNumberFormat="1" applyFont="1" applyBorder="1" applyAlignment="1" applyProtection="1">
      <alignment horizontal="right" vertical="center" wrapText="1"/>
      <protection locked="0"/>
    </xf>
    <xf numFmtId="4" fontId="25" fillId="12" borderId="1" xfId="2" applyNumberFormat="1" applyFont="1" applyFill="1" applyBorder="1" applyAlignment="1">
      <alignment horizontal="right" vertical="center" wrapText="1"/>
    </xf>
    <xf numFmtId="4" fontId="25" fillId="6" borderId="1" xfId="2" applyNumberFormat="1" applyFont="1" applyFill="1" applyBorder="1" applyAlignment="1">
      <alignment horizontal="right" vertical="center" wrapText="1"/>
    </xf>
    <xf numFmtId="4" fontId="26" fillId="14" borderId="1" xfId="2" applyNumberFormat="1" applyFont="1" applyFill="1" applyBorder="1" applyAlignment="1" applyProtection="1">
      <alignment horizontal="right" vertical="center" wrapText="1"/>
      <protection locked="0"/>
    </xf>
    <xf numFmtId="4" fontId="26" fillId="14" borderId="1" xfId="2" applyNumberFormat="1" applyFont="1" applyFill="1" applyBorder="1" applyAlignment="1">
      <alignment vertical="center" wrapText="1"/>
    </xf>
    <xf numFmtId="4" fontId="26" fillId="12" borderId="1" xfId="2" applyNumberFormat="1" applyFont="1" applyFill="1" applyBorder="1" applyAlignment="1">
      <alignment vertical="center" wrapText="1"/>
    </xf>
    <xf numFmtId="4" fontId="25" fillId="13" borderId="1" xfId="2" applyNumberFormat="1" applyFont="1" applyFill="1" applyBorder="1" applyAlignment="1" applyProtection="1">
      <alignment horizontal="right" vertical="center" wrapText="1"/>
      <protection locked="0"/>
    </xf>
    <xf numFmtId="4" fontId="25" fillId="13" borderId="1" xfId="2" applyNumberFormat="1" applyFont="1" applyFill="1" applyBorder="1" applyAlignment="1">
      <alignment vertical="center" wrapText="1"/>
    </xf>
    <xf numFmtId="4" fontId="26" fillId="14" borderId="1" xfId="2" applyNumberFormat="1" applyFont="1" applyFill="1" applyBorder="1" applyAlignment="1" applyProtection="1">
      <alignment vertical="center"/>
      <protection locked="0"/>
    </xf>
    <xf numFmtId="4" fontId="26" fillId="13" borderId="1" xfId="2" applyNumberFormat="1" applyFont="1" applyFill="1" applyBorder="1" applyAlignment="1" applyProtection="1">
      <alignment vertical="center"/>
      <protection locked="0"/>
    </xf>
    <xf numFmtId="4" fontId="25" fillId="14" borderId="1" xfId="2" applyNumberFormat="1" applyFont="1" applyFill="1" applyBorder="1" applyAlignment="1">
      <alignment vertical="center" wrapText="1"/>
    </xf>
    <xf numFmtId="4" fontId="27" fillId="0" borderId="0" xfId="0" applyNumberFormat="1" applyFont="1"/>
    <xf numFmtId="4" fontId="26" fillId="6" borderId="1" xfId="2" applyNumberFormat="1" applyFont="1" applyFill="1" applyBorder="1" applyAlignment="1">
      <alignment horizontal="center" vertical="center" wrapText="1"/>
    </xf>
    <xf numFmtId="2" fontId="26" fillId="6" borderId="1" xfId="2" applyNumberFormat="1" applyFont="1" applyFill="1" applyBorder="1" applyAlignment="1">
      <alignment horizontal="center" vertical="center" wrapText="1"/>
    </xf>
    <xf numFmtId="43" fontId="27" fillId="0" borderId="0" xfId="17" applyFont="1"/>
    <xf numFmtId="164" fontId="27" fillId="0" borderId="0" xfId="0" applyNumberFormat="1" applyFont="1"/>
    <xf numFmtId="4" fontId="26" fillId="6" borderId="1" xfId="0" applyNumberFormat="1" applyFont="1" applyFill="1" applyBorder="1" applyAlignment="1">
      <alignment vertical="center" wrapText="1"/>
    </xf>
    <xf numFmtId="4" fontId="26" fillId="6" borderId="1" xfId="2" applyNumberFormat="1" applyFont="1" applyFill="1" applyBorder="1" applyAlignment="1">
      <alignment horizontal="right" vertical="center" wrapText="1"/>
    </xf>
    <xf numFmtId="4" fontId="25" fillId="0" borderId="1" xfId="0" applyNumberFormat="1" applyFont="1" applyBorder="1" applyAlignment="1" applyProtection="1">
      <alignment vertical="center" wrapText="1"/>
      <protection locked="0"/>
    </xf>
    <xf numFmtId="4" fontId="25" fillId="15" borderId="1" xfId="0" applyNumberFormat="1" applyFont="1" applyFill="1" applyBorder="1" applyAlignment="1">
      <alignment vertical="center" wrapText="1"/>
    </xf>
    <xf numFmtId="4" fontId="25" fillId="14" borderId="1" xfId="0" applyNumberFormat="1" applyFont="1" applyFill="1" applyBorder="1" applyAlignment="1">
      <alignment vertical="center" wrapText="1"/>
    </xf>
    <xf numFmtId="4" fontId="25" fillId="4" borderId="1" xfId="0" applyNumberFormat="1" applyFont="1" applyFill="1" applyBorder="1" applyAlignment="1" applyProtection="1">
      <alignment vertical="center" wrapText="1"/>
      <protection locked="0"/>
    </xf>
    <xf numFmtId="2" fontId="25" fillId="16" borderId="1" xfId="2" applyNumberFormat="1" applyFont="1" applyFill="1" applyBorder="1" applyAlignment="1">
      <alignment horizontal="right" vertical="center" wrapText="1"/>
    </xf>
    <xf numFmtId="4" fontId="25" fillId="16" borderId="1" xfId="2" applyNumberFormat="1" applyFont="1" applyFill="1" applyBorder="1" applyAlignment="1">
      <alignment vertical="center" wrapText="1"/>
    </xf>
    <xf numFmtId="4" fontId="25" fillId="6" borderId="1" xfId="2" applyNumberFormat="1" applyFont="1" applyFill="1" applyBorder="1" applyAlignment="1">
      <alignment vertical="center"/>
    </xf>
    <xf numFmtId="2" fontId="26" fillId="3" borderId="10" xfId="0" applyNumberFormat="1" applyFont="1" applyFill="1" applyBorder="1" applyAlignment="1">
      <alignment horizontal="right" vertical="center" wrapText="1"/>
    </xf>
    <xf numFmtId="2" fontId="26" fillId="3" borderId="11" xfId="0" applyNumberFormat="1" applyFont="1" applyFill="1" applyBorder="1" applyAlignment="1">
      <alignment horizontal="right" vertical="center" wrapText="1"/>
    </xf>
    <xf numFmtId="2" fontId="25" fillId="4" borderId="1" xfId="2" applyNumberFormat="1" applyFont="1" applyBorder="1" applyAlignment="1" applyProtection="1">
      <alignment horizontal="right" vertical="center" wrapText="1"/>
      <protection locked="0"/>
    </xf>
    <xf numFmtId="4" fontId="25" fillId="16" borderId="1" xfId="2" applyNumberFormat="1" applyFont="1" applyFill="1" applyBorder="1" applyAlignment="1">
      <alignment horizontal="right" vertical="center" wrapText="1"/>
    </xf>
    <xf numFmtId="170" fontId="27" fillId="0" borderId="0" xfId="17" applyNumberFormat="1" applyFont="1"/>
    <xf numFmtId="165" fontId="3" fillId="3" borderId="5" xfId="0" applyNumberFormat="1" applyFont="1" applyFill="1" applyBorder="1" applyAlignment="1">
      <alignment horizontal="left" vertical="center" wrapText="1"/>
    </xf>
    <xf numFmtId="165" fontId="3" fillId="3" borderId="6" xfId="0" applyNumberFormat="1" applyFont="1" applyFill="1" applyBorder="1" applyAlignment="1">
      <alignment horizontal="left" vertical="center" wrapText="1"/>
    </xf>
    <xf numFmtId="167" fontId="25" fillId="6" borderId="12" xfId="0" applyNumberFormat="1" applyFont="1" applyFill="1" applyBorder="1" applyAlignment="1">
      <alignment horizontal="left" vertical="center" wrapText="1"/>
    </xf>
    <xf numFmtId="167" fontId="25" fillId="6" borderId="13" xfId="0" applyNumberFormat="1" applyFont="1" applyFill="1" applyBorder="1" applyAlignment="1">
      <alignment horizontal="left" vertical="center" wrapText="1"/>
    </xf>
    <xf numFmtId="167" fontId="25" fillId="6" borderId="1" xfId="0" applyNumberFormat="1" applyFont="1" applyFill="1" applyBorder="1" applyAlignment="1">
      <alignment horizontal="left" vertical="center" wrapText="1"/>
    </xf>
    <xf numFmtId="167" fontId="26" fillId="3" borderId="1" xfId="0" applyNumberFormat="1" applyFont="1" applyFill="1" applyBorder="1" applyAlignment="1">
      <alignment horizontal="center" vertical="center" wrapText="1"/>
    </xf>
    <xf numFmtId="167" fontId="26" fillId="3" borderId="12" xfId="0" applyNumberFormat="1" applyFont="1" applyFill="1" applyBorder="1" applyAlignment="1">
      <alignment horizontal="center" vertical="center" wrapText="1"/>
    </xf>
    <xf numFmtId="167" fontId="26" fillId="3" borderId="13" xfId="0" applyNumberFormat="1" applyFont="1" applyFill="1" applyBorder="1" applyAlignment="1">
      <alignment horizontal="center" vertical="center" wrapText="1"/>
    </xf>
    <xf numFmtId="167" fontId="26" fillId="3" borderId="4" xfId="0" applyNumberFormat="1" applyFont="1" applyFill="1" applyBorder="1" applyAlignment="1">
      <alignment horizontal="center" vertical="center" wrapText="1"/>
    </xf>
    <xf numFmtId="4" fontId="26" fillId="3" borderId="4" xfId="0" applyNumberFormat="1" applyFont="1" applyFill="1" applyBorder="1" applyAlignment="1">
      <alignment horizontal="center" vertical="center" wrapText="1"/>
    </xf>
    <xf numFmtId="4" fontId="26" fillId="3" borderId="13" xfId="0" applyNumberFormat="1" applyFont="1" applyFill="1" applyBorder="1" applyAlignment="1">
      <alignment horizontal="center" vertical="center" wrapText="1"/>
    </xf>
    <xf numFmtId="167" fontId="26" fillId="6" borderId="12" xfId="0" applyNumberFormat="1" applyFont="1" applyFill="1" applyBorder="1" applyAlignment="1">
      <alignment horizontal="center" vertical="center" wrapText="1"/>
    </xf>
    <xf numFmtId="167" fontId="26" fillId="6" borderId="13" xfId="0" applyNumberFormat="1" applyFont="1" applyFill="1" applyBorder="1" applyAlignment="1">
      <alignment horizontal="center" vertical="center" wrapText="1"/>
    </xf>
    <xf numFmtId="167" fontId="25" fillId="6" borderId="1" xfId="0" applyNumberFormat="1" applyFont="1" applyFill="1" applyBorder="1" applyAlignment="1">
      <alignment horizontal="center" vertical="center" wrapText="1"/>
    </xf>
    <xf numFmtId="167" fontId="25" fillId="6" borderId="12" xfId="0" applyNumberFormat="1" applyFont="1" applyFill="1" applyBorder="1" applyAlignment="1">
      <alignment horizontal="center" vertical="center" wrapText="1"/>
    </xf>
    <xf numFmtId="167" fontId="25" fillId="6" borderId="13" xfId="0" applyNumberFormat="1" applyFont="1" applyFill="1" applyBorder="1" applyAlignment="1">
      <alignment horizontal="center" vertical="center" wrapText="1"/>
    </xf>
    <xf numFmtId="0" fontId="25" fillId="6" borderId="1" xfId="2" applyFont="1" applyFill="1" applyBorder="1" applyAlignment="1">
      <alignment horizontal="left" vertical="center" wrapText="1"/>
    </xf>
    <xf numFmtId="3" fontId="26" fillId="3" borderId="1" xfId="0" applyNumberFormat="1" applyFont="1" applyFill="1" applyBorder="1" applyAlignment="1">
      <alignment horizontal="center" vertical="center" wrapText="1"/>
    </xf>
    <xf numFmtId="167" fontId="25" fillId="3" borderId="1" xfId="0" applyNumberFormat="1" applyFont="1" applyFill="1" applyBorder="1" applyAlignment="1">
      <alignment horizontal="center" vertical="center"/>
    </xf>
    <xf numFmtId="167" fontId="26" fillId="3" borderId="1" xfId="0" applyNumberFormat="1" applyFont="1" applyFill="1" applyBorder="1" applyAlignment="1">
      <alignment horizontal="center" vertical="center"/>
    </xf>
    <xf numFmtId="167" fontId="26" fillId="0" borderId="1" xfId="0" applyNumberFormat="1" applyFont="1" applyBorder="1" applyAlignment="1" applyProtection="1">
      <alignment horizontal="center" vertical="center" wrapText="1"/>
      <protection locked="0"/>
    </xf>
    <xf numFmtId="167" fontId="26" fillId="3" borderId="1" xfId="0" quotePrefix="1" applyNumberFormat="1" applyFont="1" applyFill="1" applyBorder="1" applyAlignment="1">
      <alignment horizontal="center" vertical="center" wrapText="1"/>
    </xf>
    <xf numFmtId="167" fontId="26" fillId="6" borderId="12" xfId="0" applyNumberFormat="1" applyFont="1" applyFill="1" applyBorder="1" applyAlignment="1">
      <alignment horizontal="left" vertical="center" wrapText="1"/>
    </xf>
    <xf numFmtId="167" fontId="26" fillId="6" borderId="13" xfId="0" applyNumberFormat="1" applyFont="1" applyFill="1" applyBorder="1" applyAlignment="1">
      <alignment horizontal="left" vertical="center" wrapText="1"/>
    </xf>
    <xf numFmtId="3" fontId="26" fillId="3" borderId="1" xfId="2" applyNumberFormat="1" applyFont="1" applyFill="1" applyBorder="1" applyAlignment="1">
      <alignment horizontal="center" vertical="center" wrapText="1"/>
    </xf>
    <xf numFmtId="3" fontId="26" fillId="3" borderId="9" xfId="2" applyNumberFormat="1" applyFont="1" applyFill="1" applyBorder="1" applyAlignment="1">
      <alignment horizontal="center" vertical="center" wrapText="1"/>
    </xf>
    <xf numFmtId="3" fontId="26" fillId="3" borderId="10" xfId="2" applyNumberFormat="1" applyFont="1" applyFill="1" applyBorder="1" applyAlignment="1">
      <alignment horizontal="center" vertical="center" wrapText="1"/>
    </xf>
    <xf numFmtId="0" fontId="26" fillId="3" borderId="1" xfId="2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/>
    </xf>
    <xf numFmtId="167" fontId="25" fillId="3" borderId="1" xfId="0" applyNumberFormat="1" applyFont="1" applyFill="1" applyBorder="1" applyAlignment="1">
      <alignment horizontal="right" vertical="center"/>
    </xf>
    <xf numFmtId="14" fontId="25" fillId="3" borderId="1" xfId="0" applyNumberFormat="1" applyFont="1" applyFill="1" applyBorder="1" applyAlignment="1">
      <alignment horizontal="center" vertical="center"/>
    </xf>
    <xf numFmtId="3" fontId="25" fillId="6" borderId="1" xfId="2" applyNumberFormat="1" applyFont="1" applyFill="1" applyBorder="1" applyAlignment="1">
      <alignment horizontal="center" vertical="center" wrapText="1"/>
    </xf>
    <xf numFmtId="167" fontId="26" fillId="3" borderId="12" xfId="0" quotePrefix="1" applyNumberFormat="1" applyFont="1" applyFill="1" applyBorder="1" applyAlignment="1">
      <alignment horizontal="center" vertical="center" wrapText="1"/>
    </xf>
    <xf numFmtId="167" fontId="26" fillId="3" borderId="13" xfId="0" quotePrefix="1" applyNumberFormat="1" applyFont="1" applyFill="1" applyBorder="1" applyAlignment="1">
      <alignment horizontal="center" vertical="center" wrapText="1"/>
    </xf>
    <xf numFmtId="167" fontId="26" fillId="3" borderId="4" xfId="0" quotePrefix="1" applyNumberFormat="1" applyFont="1" applyFill="1" applyBorder="1" applyAlignment="1">
      <alignment horizontal="center" vertical="center" wrapText="1"/>
    </xf>
    <xf numFmtId="167" fontId="26" fillId="14" borderId="12" xfId="0" applyNumberFormat="1" applyFont="1" applyFill="1" applyBorder="1" applyAlignment="1">
      <alignment horizontal="center" vertical="center"/>
    </xf>
    <xf numFmtId="167" fontId="26" fillId="14" borderId="4" xfId="0" applyNumberFormat="1" applyFont="1" applyFill="1" applyBorder="1" applyAlignment="1">
      <alignment horizontal="center" vertical="center"/>
    </xf>
    <xf numFmtId="167" fontId="26" fillId="14" borderId="13" xfId="0" applyNumberFormat="1" applyFont="1" applyFill="1" applyBorder="1" applyAlignment="1">
      <alignment horizontal="center" vertical="center"/>
    </xf>
    <xf numFmtId="167" fontId="26" fillId="3" borderId="12" xfId="0" applyNumberFormat="1" applyFont="1" applyFill="1" applyBorder="1" applyAlignment="1">
      <alignment horizontal="center" vertical="center"/>
    </xf>
    <xf numFmtId="167" fontId="26" fillId="3" borderId="13" xfId="0" applyNumberFormat="1" applyFont="1" applyFill="1" applyBorder="1" applyAlignment="1">
      <alignment horizontal="center" vertical="center"/>
    </xf>
    <xf numFmtId="167" fontId="26" fillId="15" borderId="12" xfId="0" applyNumberFormat="1" applyFont="1" applyFill="1" applyBorder="1" applyAlignment="1">
      <alignment horizontal="center" vertical="center"/>
    </xf>
    <xf numFmtId="167" fontId="26" fillId="15" borderId="4" xfId="0" applyNumberFormat="1" applyFont="1" applyFill="1" applyBorder="1" applyAlignment="1">
      <alignment horizontal="center" vertical="center"/>
    </xf>
    <xf numFmtId="167" fontId="26" fillId="15" borderId="13" xfId="0" applyNumberFormat="1" applyFont="1" applyFill="1" applyBorder="1" applyAlignment="1">
      <alignment horizontal="center" vertical="center"/>
    </xf>
    <xf numFmtId="167" fontId="26" fillId="14" borderId="12" xfId="0" quotePrefix="1" applyNumberFormat="1" applyFont="1" applyFill="1" applyBorder="1" applyAlignment="1">
      <alignment horizontal="center" vertical="center" wrapText="1"/>
    </xf>
    <xf numFmtId="167" fontId="26" fillId="14" borderId="4" xfId="0" quotePrefix="1" applyNumberFormat="1" applyFont="1" applyFill="1" applyBorder="1" applyAlignment="1">
      <alignment horizontal="center" vertical="center" wrapText="1"/>
    </xf>
    <xf numFmtId="167" fontId="26" fillId="14" borderId="13" xfId="0" quotePrefix="1" applyNumberFormat="1" applyFont="1" applyFill="1" applyBorder="1" applyAlignment="1">
      <alignment horizontal="center" vertical="center" wrapText="1"/>
    </xf>
    <xf numFmtId="0" fontId="26" fillId="3" borderId="12" xfId="4" applyFont="1" applyFill="1" applyBorder="1" applyAlignment="1">
      <alignment horizontal="left" vertical="center" wrapText="1"/>
    </xf>
    <xf numFmtId="0" fontId="26" fillId="3" borderId="4" xfId="4" applyFont="1" applyFill="1" applyBorder="1" applyAlignment="1">
      <alignment horizontal="left" vertical="center" wrapText="1"/>
    </xf>
    <xf numFmtId="0" fontId="26" fillId="3" borderId="1" xfId="4" applyFont="1" applyFill="1" applyBorder="1" applyAlignment="1">
      <alignment horizontal="center" vertical="center" wrapText="1"/>
    </xf>
    <xf numFmtId="0" fontId="26" fillId="4" borderId="1" xfId="2" applyFont="1" applyBorder="1" applyAlignment="1">
      <alignment horizontal="center" vertical="center" shrinkToFit="1"/>
    </xf>
    <xf numFmtId="0" fontId="26" fillId="3" borderId="13" xfId="4" applyFont="1" applyFill="1" applyBorder="1" applyAlignment="1">
      <alignment horizontal="left" vertical="center" wrapText="1"/>
    </xf>
    <xf numFmtId="0" fontId="29" fillId="23" borderId="52" xfId="0" applyFont="1" applyFill="1" applyBorder="1" applyAlignment="1">
      <alignment horizontal="center" vertical="center" wrapText="1"/>
    </xf>
    <xf numFmtId="0" fontId="29" fillId="23" borderId="55" xfId="0" applyFont="1" applyFill="1" applyBorder="1" applyAlignment="1">
      <alignment horizontal="center" vertical="center" wrapText="1"/>
    </xf>
    <xf numFmtId="0" fontId="29" fillId="23" borderId="52" xfId="0" applyFont="1" applyFill="1" applyBorder="1" applyAlignment="1">
      <alignment horizontal="center"/>
    </xf>
    <xf numFmtId="0" fontId="29" fillId="23" borderId="56" xfId="0" applyFont="1" applyFill="1" applyBorder="1" applyAlignment="1">
      <alignment horizontal="center"/>
    </xf>
    <xf numFmtId="0" fontId="29" fillId="23" borderId="55" xfId="0" applyFont="1" applyFill="1" applyBorder="1" applyAlignment="1">
      <alignment horizontal="center"/>
    </xf>
    <xf numFmtId="0" fontId="26" fillId="23" borderId="60" xfId="2" applyFont="1" applyFill="1" applyBorder="1" applyAlignment="1">
      <alignment horizontal="center" vertical="center" wrapText="1"/>
    </xf>
    <xf numFmtId="0" fontId="26" fillId="23" borderId="53" xfId="2" applyFont="1" applyFill="1" applyBorder="1" applyAlignment="1">
      <alignment horizontal="center" vertical="center" wrapText="1"/>
    </xf>
    <xf numFmtId="0" fontId="26" fillId="23" borderId="54" xfId="2" applyFont="1" applyFill="1" applyBorder="1" applyAlignment="1">
      <alignment horizontal="center" vertical="center" wrapText="1"/>
    </xf>
    <xf numFmtId="0" fontId="29" fillId="0" borderId="60" xfId="0" applyFont="1" applyBorder="1" applyAlignment="1">
      <alignment horizontal="center"/>
    </xf>
    <xf numFmtId="0" fontId="29" fillId="0" borderId="53" xfId="0" applyFont="1" applyBorder="1" applyAlignment="1">
      <alignment horizontal="center"/>
    </xf>
    <xf numFmtId="0" fontId="29" fillId="23" borderId="60" xfId="0" applyFont="1" applyFill="1" applyBorder="1" applyAlignment="1">
      <alignment horizontal="center" vertical="center" wrapText="1"/>
    </xf>
    <xf numFmtId="0" fontId="29" fillId="23" borderId="53" xfId="0" applyFont="1" applyFill="1" applyBorder="1" applyAlignment="1">
      <alignment horizontal="center" vertical="center" wrapText="1"/>
    </xf>
    <xf numFmtId="0" fontId="29" fillId="23" borderId="60" xfId="0" applyFont="1" applyFill="1" applyBorder="1" applyAlignment="1">
      <alignment horizontal="center" wrapText="1"/>
    </xf>
    <xf numFmtId="0" fontId="29" fillId="23" borderId="53" xfId="0" applyFont="1" applyFill="1" applyBorder="1" applyAlignment="1">
      <alignment horizontal="center" wrapText="1"/>
    </xf>
    <xf numFmtId="9" fontId="11" fillId="6" borderId="14" xfId="1" applyFont="1" applyFill="1" applyBorder="1" applyAlignment="1">
      <alignment horizontal="center" vertical="center" wrapText="1"/>
    </xf>
    <xf numFmtId="9" fontId="11" fillId="6" borderId="16" xfId="1" applyFont="1" applyFill="1" applyBorder="1" applyAlignment="1">
      <alignment horizontal="center" vertical="center" wrapText="1"/>
    </xf>
    <xf numFmtId="9" fontId="11" fillId="8" borderId="14" xfId="1" applyFont="1" applyFill="1" applyBorder="1" applyAlignment="1">
      <alignment horizontal="center" vertical="center" wrapText="1"/>
    </xf>
    <xf numFmtId="9" fontId="11" fillId="8" borderId="16" xfId="1" applyFont="1" applyFill="1" applyBorder="1" applyAlignment="1">
      <alignment horizontal="center" vertical="center" wrapText="1"/>
    </xf>
    <xf numFmtId="0" fontId="11" fillId="8" borderId="14" xfId="2" applyFont="1" applyFill="1" applyBorder="1" applyAlignment="1">
      <alignment horizontal="center" vertical="center" wrapText="1"/>
    </xf>
    <xf numFmtId="0" fontId="11" fillId="8" borderId="16" xfId="2" applyFont="1" applyFill="1" applyBorder="1" applyAlignment="1">
      <alignment horizontal="center" vertical="center" wrapText="1"/>
    </xf>
    <xf numFmtId="0" fontId="10" fillId="7" borderId="14" xfId="2" applyFont="1" applyFill="1" applyBorder="1" applyAlignment="1">
      <alignment horizontal="center" vertical="center" wrapText="1"/>
    </xf>
    <xf numFmtId="0" fontId="10" fillId="7" borderId="15" xfId="2" applyFont="1" applyFill="1" applyBorder="1" applyAlignment="1">
      <alignment horizontal="center" vertical="center" wrapText="1"/>
    </xf>
    <xf numFmtId="0" fontId="10" fillId="7" borderId="16" xfId="2" applyFont="1" applyFill="1" applyBorder="1" applyAlignment="1">
      <alignment horizontal="center" vertical="center" wrapText="1"/>
    </xf>
    <xf numFmtId="10" fontId="13" fillId="8" borderId="14" xfId="4" applyNumberFormat="1" applyFont="1" applyFill="1" applyBorder="1" applyAlignment="1">
      <alignment horizontal="left" vertical="center" wrapText="1"/>
    </xf>
    <xf numFmtId="10" fontId="13" fillId="8" borderId="15" xfId="4" applyNumberFormat="1" applyFont="1" applyFill="1" applyBorder="1" applyAlignment="1">
      <alignment horizontal="left" vertical="center" wrapText="1"/>
    </xf>
    <xf numFmtId="10" fontId="13" fillId="8" borderId="16" xfId="4" applyNumberFormat="1" applyFont="1" applyFill="1" applyBorder="1" applyAlignment="1">
      <alignment horizontal="left" vertical="center" wrapText="1"/>
    </xf>
    <xf numFmtId="10" fontId="12" fillId="8" borderId="17" xfId="4" applyNumberFormat="1" applyFont="1" applyFill="1" applyBorder="1" applyAlignment="1">
      <alignment vertical="center" wrapText="1"/>
    </xf>
    <xf numFmtId="10" fontId="3" fillId="8" borderId="17" xfId="4" applyNumberFormat="1" applyFont="1" applyFill="1" applyBorder="1" applyAlignment="1">
      <alignment vertical="center" wrapText="1"/>
    </xf>
    <xf numFmtId="3" fontId="11" fillId="8" borderId="14" xfId="4" applyNumberFormat="1" applyFont="1" applyFill="1" applyBorder="1" applyAlignment="1">
      <alignment horizontal="center" vertical="center" wrapText="1"/>
    </xf>
    <xf numFmtId="3" fontId="11" fillId="8" borderId="15" xfId="4" applyNumberFormat="1" applyFont="1" applyFill="1" applyBorder="1" applyAlignment="1">
      <alignment horizontal="center" vertical="center" wrapText="1"/>
    </xf>
    <xf numFmtId="3" fontId="11" fillId="8" borderId="16" xfId="4" applyNumberFormat="1" applyFont="1" applyFill="1" applyBorder="1" applyAlignment="1">
      <alignment horizontal="center" vertical="center" wrapText="1"/>
    </xf>
    <xf numFmtId="3" fontId="11" fillId="8" borderId="18" xfId="4" applyNumberFormat="1" applyFont="1" applyFill="1" applyBorder="1" applyAlignment="1">
      <alignment horizontal="left" vertical="center" wrapText="1"/>
    </xf>
    <xf numFmtId="3" fontId="11" fillId="8" borderId="19" xfId="4" applyNumberFormat="1" applyFont="1" applyFill="1" applyBorder="1" applyAlignment="1">
      <alignment horizontal="left" vertical="center" wrapText="1"/>
    </xf>
    <xf numFmtId="3" fontId="11" fillId="8" borderId="20" xfId="4" applyNumberFormat="1" applyFont="1" applyFill="1" applyBorder="1" applyAlignment="1">
      <alignment horizontal="left" vertical="center" wrapText="1"/>
    </xf>
    <xf numFmtId="3" fontId="3" fillId="3" borderId="5" xfId="0" quotePrefix="1" applyNumberFormat="1" applyFont="1" applyFill="1" applyBorder="1" applyAlignment="1">
      <alignment horizontal="center" vertical="center" textRotation="90"/>
    </xf>
    <xf numFmtId="3" fontId="3" fillId="3" borderId="21" xfId="0" quotePrefix="1" applyNumberFormat="1" applyFont="1" applyFill="1" applyBorder="1" applyAlignment="1">
      <alignment horizontal="center" vertical="center" textRotation="90"/>
    </xf>
    <xf numFmtId="3" fontId="3" fillId="3" borderId="6" xfId="0" quotePrefix="1" applyNumberFormat="1" applyFont="1" applyFill="1" applyBorder="1" applyAlignment="1">
      <alignment horizontal="center" vertical="center" textRotation="90"/>
    </xf>
    <xf numFmtId="3" fontId="3" fillId="3" borderId="1" xfId="0" quotePrefix="1" applyNumberFormat="1" applyFont="1" applyFill="1" applyBorder="1" applyAlignment="1">
      <alignment horizontal="center" vertical="center" textRotation="90"/>
    </xf>
    <xf numFmtId="3" fontId="3" fillId="3" borderId="1" xfId="2" applyNumberFormat="1" applyFont="1" applyFill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horizontal="left" vertical="center"/>
    </xf>
    <xf numFmtId="0" fontId="3" fillId="3" borderId="1" xfId="2" applyFont="1" applyFill="1" applyBorder="1" applyAlignment="1">
      <alignment horizontal="center" vertical="center" textRotation="90" wrapText="1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9" borderId="12" xfId="2" applyFont="1" applyFill="1" applyBorder="1" applyAlignment="1">
      <alignment horizontal="center" vertical="center" wrapText="1"/>
    </xf>
    <xf numFmtId="0" fontId="3" fillId="9" borderId="13" xfId="2" applyFont="1" applyFill="1" applyBorder="1" applyAlignment="1">
      <alignment horizontal="center" vertical="center" wrapText="1"/>
    </xf>
    <xf numFmtId="0" fontId="3" fillId="9" borderId="1" xfId="2" applyFont="1" applyFill="1" applyBorder="1" applyAlignment="1">
      <alignment horizontal="center" vertical="center" wrapText="1"/>
    </xf>
    <xf numFmtId="0" fontId="3" fillId="9" borderId="5" xfId="2" applyFont="1" applyFill="1" applyBorder="1" applyAlignment="1">
      <alignment horizontal="center" vertical="center" wrapText="1"/>
    </xf>
    <xf numFmtId="0" fontId="3" fillId="9" borderId="6" xfId="2" applyFont="1" applyFill="1" applyBorder="1" applyAlignment="1">
      <alignment horizontal="center" vertical="center" wrapText="1"/>
    </xf>
    <xf numFmtId="0" fontId="3" fillId="9" borderId="1" xfId="5" applyFont="1" applyFill="1" applyBorder="1" applyAlignment="1">
      <alignment horizontal="center" vertical="center"/>
    </xf>
    <xf numFmtId="0" fontId="5" fillId="9" borderId="1" xfId="5" applyFont="1" applyFill="1" applyBorder="1" applyAlignment="1">
      <alignment horizontal="center" vertical="center"/>
    </xf>
    <xf numFmtId="0" fontId="5" fillId="9" borderId="12" xfId="5" applyFont="1" applyFill="1" applyBorder="1" applyAlignment="1">
      <alignment horizontal="center" vertical="center"/>
    </xf>
    <xf numFmtId="0" fontId="3" fillId="9" borderId="33" xfId="5" applyFont="1" applyFill="1" applyBorder="1" applyAlignment="1">
      <alignment horizontal="center" vertical="center"/>
    </xf>
    <xf numFmtId="0" fontId="3" fillId="9" borderId="34" xfId="5" applyFont="1" applyFill="1" applyBorder="1" applyAlignment="1">
      <alignment horizontal="center" vertical="center"/>
    </xf>
    <xf numFmtId="0" fontId="5" fillId="9" borderId="34" xfId="5" applyFont="1" applyFill="1" applyBorder="1" applyAlignment="1">
      <alignment horizontal="center" vertical="center"/>
    </xf>
    <xf numFmtId="0" fontId="5" fillId="9" borderId="35" xfId="5" applyFont="1" applyFill="1" applyBorder="1" applyAlignment="1">
      <alignment horizontal="center" vertical="center"/>
    </xf>
    <xf numFmtId="0" fontId="26" fillId="6" borderId="5" xfId="2" applyFont="1" applyFill="1" applyBorder="1" applyAlignment="1">
      <alignment horizontal="left" vertical="center" wrapText="1"/>
    </xf>
    <xf numFmtId="0" fontId="26" fillId="6" borderId="21" xfId="2" applyFont="1" applyFill="1" applyBorder="1" applyAlignment="1">
      <alignment horizontal="left" vertical="center" wrapText="1"/>
    </xf>
    <xf numFmtId="0" fontId="26" fillId="6" borderId="6" xfId="2" applyFont="1" applyFill="1" applyBorder="1" applyAlignment="1">
      <alignment horizontal="left" vertical="center" wrapText="1"/>
    </xf>
    <xf numFmtId="0" fontId="26" fillId="9" borderId="12" xfId="2" applyFont="1" applyFill="1" applyBorder="1" applyAlignment="1">
      <alignment horizontal="center" vertical="center" wrapText="1"/>
    </xf>
    <xf numFmtId="0" fontId="26" fillId="9" borderId="13" xfId="2" applyFont="1" applyFill="1" applyBorder="1" applyAlignment="1">
      <alignment horizontal="center" vertical="center" wrapText="1"/>
    </xf>
    <xf numFmtId="0" fontId="26" fillId="9" borderId="1" xfId="5" applyFont="1" applyFill="1" applyBorder="1" applyAlignment="1">
      <alignment horizontal="center" vertical="center" wrapText="1"/>
    </xf>
    <xf numFmtId="0" fontId="26" fillId="6" borderId="1" xfId="2" applyFont="1" applyFill="1" applyBorder="1" applyAlignment="1">
      <alignment horizontal="left" vertical="center" wrapText="1"/>
    </xf>
    <xf numFmtId="0" fontId="26" fillId="9" borderId="1" xfId="5" applyFont="1" applyFill="1" applyBorder="1" applyAlignment="1">
      <alignment horizontal="center" vertical="center"/>
    </xf>
    <xf numFmtId="0" fontId="25" fillId="9" borderId="1" xfId="5" applyFont="1" applyFill="1" applyBorder="1" applyAlignment="1">
      <alignment horizontal="center" vertical="center"/>
    </xf>
    <xf numFmtId="0" fontId="26" fillId="9" borderId="22" xfId="2" applyFont="1" applyFill="1" applyBorder="1" applyAlignment="1">
      <alignment horizontal="center" vertical="center" wrapText="1"/>
    </xf>
    <xf numFmtId="0" fontId="26" fillId="9" borderId="23" xfId="2" applyFont="1" applyFill="1" applyBorder="1" applyAlignment="1">
      <alignment horizontal="center" vertical="center" wrapText="1"/>
    </xf>
    <xf numFmtId="0" fontId="26" fillId="9" borderId="24" xfId="2" applyFont="1" applyFill="1" applyBorder="1" applyAlignment="1">
      <alignment horizontal="center" vertical="center" wrapText="1"/>
    </xf>
    <xf numFmtId="0" fontId="26" fillId="9" borderId="25" xfId="2" applyFont="1" applyFill="1" applyBorder="1" applyAlignment="1">
      <alignment horizontal="center" vertical="center" wrapText="1"/>
    </xf>
    <xf numFmtId="0" fontId="26" fillId="3" borderId="1" xfId="2" applyFont="1" applyFill="1" applyBorder="1" applyAlignment="1">
      <alignment horizontal="left" vertical="center" wrapText="1"/>
    </xf>
    <xf numFmtId="0" fontId="26" fillId="9" borderId="1" xfId="2" applyFont="1" applyFill="1" applyBorder="1" applyAlignment="1">
      <alignment horizontal="center" vertical="center" wrapText="1"/>
    </xf>
    <xf numFmtId="0" fontId="3" fillId="9" borderId="1" xfId="5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left" vertical="center" wrapText="1"/>
    </xf>
    <xf numFmtId="0" fontId="3" fillId="9" borderId="22" xfId="2" applyFont="1" applyFill="1" applyBorder="1" applyAlignment="1">
      <alignment horizontal="center" vertical="center" wrapText="1"/>
    </xf>
    <xf numFmtId="0" fontId="3" fillId="9" borderId="23" xfId="2" applyFont="1" applyFill="1" applyBorder="1" applyAlignment="1">
      <alignment horizontal="center" vertical="center" wrapText="1"/>
    </xf>
    <xf numFmtId="0" fontId="3" fillId="9" borderId="24" xfId="2" applyFont="1" applyFill="1" applyBorder="1" applyAlignment="1">
      <alignment horizontal="center" vertical="center" wrapText="1"/>
    </xf>
    <xf numFmtId="0" fontId="3" fillId="9" borderId="25" xfId="2" applyFont="1" applyFill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left" vertical="center" wrapText="1"/>
    </xf>
  </cellXfs>
  <cellStyles count="18">
    <cellStyle name="cap tabel" xfId="7" xr:uid="{00000000-0005-0000-0000-000000000000}"/>
    <cellStyle name="caseta" xfId="8" xr:uid="{00000000-0005-0000-0000-000001000000}"/>
    <cellStyle name="Category" xfId="9" xr:uid="{00000000-0005-0000-0000-000002000000}"/>
    <cellStyle name="Domiu" xfId="10" xr:uid="{00000000-0005-0000-0000-000003000000}"/>
    <cellStyle name="input 2" xfId="11" xr:uid="{00000000-0005-0000-0000-000004000000}"/>
    <cellStyle name="insert mic" xfId="12" xr:uid="{00000000-0005-0000-0000-000005000000}"/>
    <cellStyle name="needitabil" xfId="13" xr:uid="{00000000-0005-0000-0000-000006000000}"/>
    <cellStyle name="Normal" xfId="0" builtinId="0"/>
    <cellStyle name="Normal 2" xfId="6" xr:uid="{00000000-0005-0000-0000-000008000000}"/>
    <cellStyle name="Normal 2 2" xfId="3" xr:uid="{00000000-0005-0000-0000-000009000000}"/>
    <cellStyle name="Normal 4" xfId="4" xr:uid="{00000000-0005-0000-0000-00000A000000}"/>
    <cellStyle name="Normal 5" xfId="5" xr:uid="{00000000-0005-0000-0000-00000B000000}"/>
    <cellStyle name="Normal_M.3.1.-2 ver6.0" xfId="2" xr:uid="{00000000-0005-0000-0000-00000C000000}"/>
    <cellStyle name="Normal3.1" xfId="14" xr:uid="{00000000-0005-0000-0000-00000D000000}"/>
    <cellStyle name="Percent 2" xfId="15" xr:uid="{00000000-0005-0000-0000-00000F000000}"/>
    <cellStyle name="Procent" xfId="1" builtinId="5"/>
    <cellStyle name="Ttilu" xfId="16" xr:uid="{00000000-0005-0000-0000-000010000000}"/>
    <cellStyle name="Virgulă" xfId="17" builtinId="3"/>
  </cellStyles>
  <dxfs count="9">
    <dxf>
      <font>
        <b/>
        <i val="0"/>
        <color theme="7" tint="0.39994506668294322"/>
      </font>
      <fill>
        <patternFill patternType="solid">
          <bgColor theme="7" tint="0.39991454817346722"/>
        </patternFill>
      </fill>
    </dxf>
    <dxf>
      <font>
        <b/>
        <i val="0"/>
        <color theme="7" tint="0.39994506668294322"/>
      </font>
      <fill>
        <patternFill patternType="solid">
          <bgColor theme="7" tint="0.39991454817346722"/>
        </patternFill>
      </fill>
    </dxf>
    <dxf>
      <font>
        <b/>
        <i val="0"/>
        <color theme="7" tint="0.39994506668294322"/>
      </font>
      <fill>
        <patternFill patternType="solid">
          <bgColor theme="7" tint="0.39991454817346722"/>
        </patternFill>
      </fill>
    </dxf>
    <dxf>
      <font>
        <b/>
        <i val="0"/>
        <color theme="7" tint="0.39994506668294322"/>
      </font>
      <fill>
        <patternFill patternType="solid">
          <bgColor theme="7" tint="0.39991454817346722"/>
        </patternFill>
      </fill>
    </dxf>
    <dxf>
      <font>
        <b/>
        <i val="0"/>
        <color theme="7" tint="0.79998168889431442"/>
      </font>
      <fill>
        <patternFill>
          <bgColor theme="7" tint="0.79998168889431442"/>
        </patternFill>
      </fill>
    </dxf>
    <dxf>
      <font>
        <b/>
        <i val="0"/>
        <color theme="7" tint="0.39994506668294322"/>
      </font>
      <fill>
        <patternFill patternType="solid">
          <bgColor theme="7" tint="0.399914548173467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FFCC"/>
      <color rgb="FF008080"/>
      <color rgb="FF009999"/>
      <color rgb="FFFFCC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00comp000\PNDR\PNDR%20doc\TEST%20MARTI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00comp000\PNDR\PNDR%20doc\Proiecte%204.1a%20-%20pomicol\Sesiune%202016\Gelu%20Bogdan\Solicitare%20de%20clarificari\MATRICE%20PNDR%20-%20Livada%20Cires%20GELU%20-%20dupa%20clarifica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oteze"/>
      <sheetName val="Detaliere DG"/>
      <sheetName val="DO 1"/>
      <sheetName val="DO 2"/>
      <sheetName val="DO 3"/>
      <sheetName val="Echipamente"/>
      <sheetName val="Deviz culturi"/>
      <sheetName val="DG"/>
      <sheetName val="BugetIndicativ"/>
      <sheetName val="Tablou credit"/>
      <sheetName val="Grafic fizic"/>
      <sheetName val="Grafic financiar Euro"/>
      <sheetName val="Grafic financiar Lei"/>
      <sheetName val="Estimare incasari si plati"/>
      <sheetName val="Incasari_platiAn 1 implementare"/>
      <sheetName val="Incasari_platiAn2 implementare "/>
      <sheetName val="Incasari_platiAn3 implement"/>
      <sheetName val="Incasari_platiAnii 1-5 prognoza"/>
      <sheetName val="Indicatori financiari"/>
    </sheetNames>
    <sheetDataSet>
      <sheetData sheetId="0">
        <row r="2">
          <cell r="C2">
            <v>24</v>
          </cell>
        </row>
        <row r="6">
          <cell r="C6">
            <v>50</v>
          </cell>
        </row>
      </sheetData>
      <sheetData sheetId="1">
        <row r="99">
          <cell r="L99"/>
        </row>
        <row r="100">
          <cell r="L100"/>
        </row>
      </sheetData>
      <sheetData sheetId="2"/>
      <sheetData sheetId="3"/>
      <sheetData sheetId="4"/>
      <sheetData sheetId="5"/>
      <sheetData sheetId="6"/>
      <sheetData sheetId="7">
        <row r="40">
          <cell r="F40">
            <v>0</v>
          </cell>
          <cell r="O40">
            <v>0</v>
          </cell>
        </row>
        <row r="41">
          <cell r="O41">
            <v>0</v>
          </cell>
        </row>
      </sheetData>
      <sheetData sheetId="8"/>
      <sheetData sheetId="9">
        <row r="11">
          <cell r="A11">
            <v>1</v>
          </cell>
          <cell r="D11">
            <v>1</v>
          </cell>
        </row>
        <row r="12">
          <cell r="A12">
            <v>2</v>
          </cell>
          <cell r="D12">
            <v>2</v>
          </cell>
        </row>
        <row r="13">
          <cell r="A13">
            <v>3</v>
          </cell>
          <cell r="D13">
            <v>3</v>
          </cell>
        </row>
        <row r="14">
          <cell r="A14">
            <v>4</v>
          </cell>
          <cell r="D14">
            <v>4</v>
          </cell>
        </row>
        <row r="15">
          <cell r="A15">
            <v>5</v>
          </cell>
          <cell r="D15">
            <v>5</v>
          </cell>
        </row>
        <row r="16">
          <cell r="A16">
            <v>6</v>
          </cell>
          <cell r="D16">
            <v>6</v>
          </cell>
        </row>
        <row r="17">
          <cell r="A17">
            <v>7</v>
          </cell>
          <cell r="D17">
            <v>7</v>
          </cell>
        </row>
        <row r="18">
          <cell r="A18">
            <v>8</v>
          </cell>
          <cell r="D18">
            <v>8</v>
          </cell>
        </row>
        <row r="19">
          <cell r="A19">
            <v>9</v>
          </cell>
          <cell r="D19">
            <v>9</v>
          </cell>
        </row>
        <row r="20">
          <cell r="A20">
            <v>10</v>
          </cell>
          <cell r="D20">
            <v>10</v>
          </cell>
        </row>
        <row r="21">
          <cell r="A21">
            <v>11</v>
          </cell>
          <cell r="D21">
            <v>11</v>
          </cell>
        </row>
        <row r="22">
          <cell r="A22">
            <v>12</v>
          </cell>
          <cell r="D22">
            <v>12</v>
          </cell>
        </row>
        <row r="23">
          <cell r="A23">
            <v>13</v>
          </cell>
          <cell r="D23">
            <v>13</v>
          </cell>
        </row>
        <row r="24">
          <cell r="A24">
            <v>14</v>
          </cell>
          <cell r="D24">
            <v>14</v>
          </cell>
        </row>
        <row r="25">
          <cell r="A25">
            <v>15</v>
          </cell>
          <cell r="D25">
            <v>15</v>
          </cell>
        </row>
        <row r="26">
          <cell r="A26">
            <v>16</v>
          </cell>
          <cell r="D26">
            <v>16</v>
          </cell>
        </row>
        <row r="27">
          <cell r="A27">
            <v>17</v>
          </cell>
          <cell r="D27">
            <v>17</v>
          </cell>
        </row>
        <row r="28">
          <cell r="A28">
            <v>18</v>
          </cell>
          <cell r="D28">
            <v>18</v>
          </cell>
        </row>
        <row r="29">
          <cell r="A29">
            <v>19</v>
          </cell>
          <cell r="D29">
            <v>19</v>
          </cell>
        </row>
        <row r="30">
          <cell r="A30">
            <v>20</v>
          </cell>
          <cell r="D30">
            <v>20</v>
          </cell>
        </row>
        <row r="31">
          <cell r="A31">
            <v>21</v>
          </cell>
          <cell r="D31">
            <v>21</v>
          </cell>
        </row>
        <row r="32">
          <cell r="A32">
            <v>22</v>
          </cell>
          <cell r="D32">
            <v>22</v>
          </cell>
        </row>
        <row r="33">
          <cell r="A33">
            <v>23</v>
          </cell>
          <cell r="D33">
            <v>23</v>
          </cell>
        </row>
        <row r="34">
          <cell r="A34">
            <v>24</v>
          </cell>
          <cell r="D34">
            <v>24</v>
          </cell>
        </row>
        <row r="35">
          <cell r="A35">
            <v>25</v>
          </cell>
          <cell r="D35">
            <v>25</v>
          </cell>
        </row>
        <row r="36">
          <cell r="A36">
            <v>26</v>
          </cell>
          <cell r="D36">
            <v>26</v>
          </cell>
        </row>
        <row r="37">
          <cell r="A37">
            <v>27</v>
          </cell>
          <cell r="D37">
            <v>27</v>
          </cell>
        </row>
        <row r="38">
          <cell r="A38">
            <v>28</v>
          </cell>
          <cell r="D38">
            <v>28</v>
          </cell>
        </row>
        <row r="39">
          <cell r="A39">
            <v>29</v>
          </cell>
          <cell r="D39">
            <v>29</v>
          </cell>
        </row>
        <row r="40">
          <cell r="A40">
            <v>30</v>
          </cell>
          <cell r="D40">
            <v>30</v>
          </cell>
        </row>
        <row r="41">
          <cell r="A41">
            <v>31</v>
          </cell>
          <cell r="D41">
            <v>31</v>
          </cell>
        </row>
        <row r="42">
          <cell r="A42">
            <v>32</v>
          </cell>
          <cell r="D42">
            <v>32</v>
          </cell>
        </row>
        <row r="43">
          <cell r="A43">
            <v>33</v>
          </cell>
          <cell r="D43">
            <v>33</v>
          </cell>
        </row>
        <row r="44">
          <cell r="A44">
            <v>34</v>
          </cell>
          <cell r="D44">
            <v>34</v>
          </cell>
        </row>
        <row r="45">
          <cell r="A45">
            <v>35</v>
          </cell>
          <cell r="D45">
            <v>35</v>
          </cell>
        </row>
        <row r="46">
          <cell r="A46">
            <v>36</v>
          </cell>
          <cell r="D46">
            <v>36</v>
          </cell>
        </row>
        <row r="47">
          <cell r="D47">
            <v>37</v>
          </cell>
        </row>
        <row r="48">
          <cell r="A48">
            <v>38</v>
          </cell>
        </row>
        <row r="49">
          <cell r="A49">
            <v>39</v>
          </cell>
        </row>
        <row r="50">
          <cell r="A50">
            <v>40</v>
          </cell>
        </row>
        <row r="51">
          <cell r="A51">
            <v>41</v>
          </cell>
        </row>
        <row r="52">
          <cell r="A52">
            <v>42</v>
          </cell>
        </row>
        <row r="53">
          <cell r="A53">
            <v>43</v>
          </cell>
        </row>
        <row r="54">
          <cell r="A54">
            <v>44</v>
          </cell>
        </row>
        <row r="55">
          <cell r="A55">
            <v>45</v>
          </cell>
        </row>
        <row r="56">
          <cell r="A56">
            <v>46</v>
          </cell>
        </row>
        <row r="57">
          <cell r="A57">
            <v>47</v>
          </cell>
        </row>
        <row r="58">
          <cell r="A58">
            <v>48</v>
          </cell>
        </row>
        <row r="59">
          <cell r="A59">
            <v>49</v>
          </cell>
        </row>
        <row r="60">
          <cell r="A60">
            <v>50</v>
          </cell>
        </row>
        <row r="61">
          <cell r="A61">
            <v>51</v>
          </cell>
        </row>
        <row r="62">
          <cell r="A62">
            <v>52</v>
          </cell>
        </row>
        <row r="63">
          <cell r="A63">
            <v>53</v>
          </cell>
        </row>
        <row r="64">
          <cell r="A64">
            <v>54</v>
          </cell>
        </row>
        <row r="65">
          <cell r="A65">
            <v>55</v>
          </cell>
        </row>
        <row r="66">
          <cell r="A66">
            <v>56</v>
          </cell>
        </row>
        <row r="67">
          <cell r="A67">
            <v>57</v>
          </cell>
        </row>
        <row r="68">
          <cell r="A68">
            <v>58</v>
          </cell>
        </row>
        <row r="69">
          <cell r="A69">
            <v>59</v>
          </cell>
        </row>
        <row r="70">
          <cell r="A70">
            <v>60</v>
          </cell>
        </row>
        <row r="71">
          <cell r="A71">
            <v>61</v>
          </cell>
        </row>
        <row r="72">
          <cell r="A72">
            <v>62</v>
          </cell>
        </row>
        <row r="73">
          <cell r="A73">
            <v>63</v>
          </cell>
        </row>
        <row r="74">
          <cell r="A74">
            <v>64</v>
          </cell>
        </row>
        <row r="75">
          <cell r="A75">
            <v>65</v>
          </cell>
        </row>
        <row r="76">
          <cell r="A76">
            <v>66</v>
          </cell>
        </row>
        <row r="77">
          <cell r="A77">
            <v>67</v>
          </cell>
        </row>
        <row r="78">
          <cell r="A78">
            <v>68</v>
          </cell>
        </row>
        <row r="79">
          <cell r="A79">
            <v>69</v>
          </cell>
        </row>
        <row r="80">
          <cell r="A80">
            <v>70</v>
          </cell>
        </row>
        <row r="81">
          <cell r="A81">
            <v>71</v>
          </cell>
        </row>
        <row r="82">
          <cell r="A82">
            <v>72</v>
          </cell>
        </row>
        <row r="83">
          <cell r="A83">
            <v>73</v>
          </cell>
        </row>
        <row r="84">
          <cell r="A84">
            <v>74</v>
          </cell>
        </row>
        <row r="85">
          <cell r="A85">
            <v>75</v>
          </cell>
        </row>
        <row r="86">
          <cell r="A86">
            <v>76</v>
          </cell>
        </row>
        <row r="87">
          <cell r="A87">
            <v>77</v>
          </cell>
        </row>
        <row r="88">
          <cell r="A88">
            <v>78</v>
          </cell>
        </row>
        <row r="89">
          <cell r="A89">
            <v>79</v>
          </cell>
        </row>
        <row r="90">
          <cell r="A90">
            <v>80</v>
          </cell>
        </row>
        <row r="91">
          <cell r="A91">
            <v>81</v>
          </cell>
        </row>
        <row r="92">
          <cell r="A92">
            <v>82</v>
          </cell>
        </row>
        <row r="93">
          <cell r="A93">
            <v>83</v>
          </cell>
        </row>
        <row r="94">
          <cell r="A94">
            <v>84</v>
          </cell>
        </row>
        <row r="95">
          <cell r="A95">
            <v>85</v>
          </cell>
        </row>
        <row r="96">
          <cell r="A96">
            <v>86</v>
          </cell>
        </row>
        <row r="97">
          <cell r="A97">
            <v>87</v>
          </cell>
        </row>
        <row r="98">
          <cell r="A98">
            <v>88</v>
          </cell>
        </row>
        <row r="99">
          <cell r="A99">
            <v>89</v>
          </cell>
        </row>
        <row r="100">
          <cell r="A100">
            <v>90</v>
          </cell>
        </row>
        <row r="101">
          <cell r="A101">
            <v>91</v>
          </cell>
        </row>
        <row r="102">
          <cell r="A102">
            <v>92</v>
          </cell>
        </row>
        <row r="103">
          <cell r="A103">
            <v>93</v>
          </cell>
        </row>
        <row r="104">
          <cell r="A104">
            <v>94</v>
          </cell>
        </row>
        <row r="105">
          <cell r="A105">
            <v>95</v>
          </cell>
        </row>
        <row r="106">
          <cell r="A106">
            <v>96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OTEZE"/>
      <sheetName val="Detaliere DG "/>
      <sheetName val="DO 1 (2)"/>
      <sheetName val="DO 2"/>
      <sheetName val="DO 3"/>
      <sheetName val="DO 4"/>
      <sheetName val="DO 5"/>
      <sheetName val="DO 6"/>
      <sheetName val="Echipamente"/>
      <sheetName val="DG"/>
      <sheetName val="Bugetul indicativ (90%)"/>
      <sheetName val="Buget indicativ (50%)"/>
      <sheetName val="Buget indicativ centralizator"/>
      <sheetName val="Tablou credit "/>
      <sheetName val="Grafic fizic"/>
      <sheetName val="Grafic financiar EURO"/>
      <sheetName val="Grafic financiar LEI"/>
    </sheetNames>
    <sheetDataSet>
      <sheetData sheetId="0">
        <row r="3">
          <cell r="C3">
            <v>42736</v>
          </cell>
        </row>
        <row r="4">
          <cell r="C4">
            <v>4.5389999999999997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E20"/>
  <sheetViews>
    <sheetView workbookViewId="0">
      <selection activeCell="C5" sqref="C5"/>
    </sheetView>
  </sheetViews>
  <sheetFormatPr defaultRowHeight="15" x14ac:dyDescent="0.25"/>
  <cols>
    <col min="1" max="1" width="3.28515625" customWidth="1"/>
    <col min="2" max="2" width="52" customWidth="1"/>
    <col min="3" max="3" width="14.42578125" customWidth="1"/>
    <col min="5" max="5" width="77.85546875" customWidth="1"/>
  </cols>
  <sheetData>
    <row r="1" spans="1:5" x14ac:dyDescent="0.25">
      <c r="A1" s="1"/>
      <c r="B1" s="1"/>
      <c r="C1" s="1"/>
      <c r="D1" s="1"/>
      <c r="E1" s="1"/>
    </row>
    <row r="2" spans="1:5" x14ac:dyDescent="0.25">
      <c r="A2" s="1"/>
      <c r="B2" s="2" t="s">
        <v>0</v>
      </c>
      <c r="C2" s="3">
        <v>24</v>
      </c>
      <c r="D2" s="4" t="s">
        <v>1</v>
      </c>
      <c r="E2" s="5"/>
    </row>
    <row r="3" spans="1:5" ht="22.5" x14ac:dyDescent="0.25">
      <c r="A3" s="1"/>
      <c r="B3" s="6" t="s">
        <v>2</v>
      </c>
      <c r="C3" s="58">
        <v>45031</v>
      </c>
      <c r="D3" s="7" t="s">
        <v>3</v>
      </c>
      <c r="E3" s="5"/>
    </row>
    <row r="4" spans="1:5" x14ac:dyDescent="0.25">
      <c r="A4" s="1"/>
      <c r="B4" s="2" t="s">
        <v>4</v>
      </c>
      <c r="C4" s="8">
        <v>4.9226999999999999</v>
      </c>
      <c r="D4" s="4" t="s">
        <v>5</v>
      </c>
      <c r="E4" s="5"/>
    </row>
    <row r="5" spans="1:5" x14ac:dyDescent="0.25">
      <c r="A5" s="1"/>
      <c r="B5" s="2" t="s">
        <v>6</v>
      </c>
      <c r="C5" s="3">
        <v>90</v>
      </c>
      <c r="D5" s="4" t="s">
        <v>7</v>
      </c>
      <c r="E5" s="5"/>
    </row>
    <row r="6" spans="1:5" x14ac:dyDescent="0.25">
      <c r="A6" s="1"/>
      <c r="B6" s="2" t="s">
        <v>8</v>
      </c>
      <c r="C6" s="3">
        <v>50</v>
      </c>
      <c r="D6" s="4" t="s">
        <v>7</v>
      </c>
      <c r="E6" s="5"/>
    </row>
    <row r="7" spans="1:5" x14ac:dyDescent="0.25">
      <c r="A7" s="1"/>
      <c r="B7" s="2" t="s">
        <v>9</v>
      </c>
      <c r="C7" s="3">
        <v>3</v>
      </c>
      <c r="D7" s="7" t="s">
        <v>3</v>
      </c>
      <c r="E7" s="9" t="s">
        <v>10</v>
      </c>
    </row>
    <row r="8" spans="1:5" x14ac:dyDescent="0.25">
      <c r="A8" s="1"/>
      <c r="B8" s="10"/>
      <c r="C8" s="11"/>
      <c r="D8" s="12"/>
      <c r="E8" s="13"/>
    </row>
    <row r="9" spans="1:5" ht="45" x14ac:dyDescent="0.25">
      <c r="A9" s="1"/>
      <c r="B9" s="2" t="s">
        <v>11</v>
      </c>
      <c r="C9" s="14">
        <v>21</v>
      </c>
      <c r="D9" s="7" t="s">
        <v>3</v>
      </c>
      <c r="E9" s="9" t="s">
        <v>12</v>
      </c>
    </row>
    <row r="10" spans="1:5" ht="24.75" customHeight="1" x14ac:dyDescent="0.25">
      <c r="A10" s="1"/>
      <c r="B10" s="2" t="s">
        <v>13</v>
      </c>
      <c r="C10" s="14" t="str">
        <f>"Lunile"&amp;SUM('Grafic financiar EURO'!D144:AM144)&amp;"-"&amp;IPOTEZE!C9</f>
        <v>Lunile0-21</v>
      </c>
      <c r="D10" s="7" t="s">
        <v>3</v>
      </c>
      <c r="E10" s="9" t="s">
        <v>14</v>
      </c>
    </row>
    <row r="11" spans="1:5" x14ac:dyDescent="0.25">
      <c r="A11" s="1"/>
      <c r="B11" s="377" t="s">
        <v>15</v>
      </c>
      <c r="C11" s="15" t="e">
        <f>'Bugetul indicativ (90%)'!C65/(C5/100)</f>
        <v>#REF!</v>
      </c>
      <c r="D11" s="4" t="s">
        <v>16</v>
      </c>
      <c r="E11" s="5"/>
    </row>
    <row r="12" spans="1:5" x14ac:dyDescent="0.25">
      <c r="A12" s="1"/>
      <c r="B12" s="378"/>
      <c r="C12" s="15" t="e">
        <f>C11*C4</f>
        <v>#REF!</v>
      </c>
      <c r="D12" s="4" t="s">
        <v>17</v>
      </c>
      <c r="E12" s="5"/>
    </row>
    <row r="13" spans="1:5" x14ac:dyDescent="0.25">
      <c r="A13" s="62"/>
      <c r="B13" s="62"/>
      <c r="C13" s="62"/>
      <c r="D13" s="62"/>
      <c r="E13" s="62"/>
    </row>
    <row r="14" spans="1:5" x14ac:dyDescent="0.25">
      <c r="A14" s="62"/>
      <c r="B14" s="2"/>
      <c r="C14" s="3"/>
      <c r="D14" s="4"/>
      <c r="E14" s="62"/>
    </row>
    <row r="15" spans="1:5" x14ac:dyDescent="0.25">
      <c r="A15" s="62"/>
      <c r="B15" s="6"/>
      <c r="C15" s="58"/>
      <c r="D15" s="7"/>
      <c r="E15" s="62"/>
    </row>
    <row r="16" spans="1:5" x14ac:dyDescent="0.25">
      <c r="A16" s="62"/>
      <c r="B16" s="2"/>
      <c r="C16" s="8"/>
      <c r="D16" s="4"/>
      <c r="E16" s="62"/>
    </row>
    <row r="17" spans="1:5" x14ac:dyDescent="0.25">
      <c r="A17" s="62"/>
      <c r="B17" s="2"/>
      <c r="C17" s="3"/>
      <c r="D17" s="4"/>
      <c r="E17" s="62"/>
    </row>
    <row r="18" spans="1:5" x14ac:dyDescent="0.25">
      <c r="A18" s="62"/>
      <c r="B18" s="2"/>
      <c r="C18" s="3"/>
      <c r="D18" s="4"/>
      <c r="E18" s="62"/>
    </row>
    <row r="19" spans="1:5" x14ac:dyDescent="0.25">
      <c r="A19" s="62"/>
      <c r="B19" s="2"/>
      <c r="C19" s="3"/>
      <c r="D19" s="7"/>
      <c r="E19" s="62"/>
    </row>
    <row r="20" spans="1:5" x14ac:dyDescent="0.25">
      <c r="A20" s="62"/>
      <c r="B20" s="62"/>
      <c r="C20" s="62"/>
      <c r="D20" s="62"/>
      <c r="E20" s="62"/>
    </row>
  </sheetData>
  <mergeCells count="1">
    <mergeCell ref="B11:B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425</v>
      </c>
      <c r="C2" s="411"/>
      <c r="D2" s="413" t="s">
        <v>51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(Cap.2): DO.C2.5)  - </v>
      </c>
      <c r="K2" s="411"/>
      <c r="L2" s="410" t="str">
        <f>D2</f>
        <v>Alimentare cu energie electrica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(Cap.2): DO.C2.5)  - </v>
      </c>
      <c r="S2" s="411"/>
      <c r="T2" s="410" t="str">
        <f>D2</f>
        <v>Alimentare cu energie electrica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 t="shared" ref="E10:H10" si="5">SUM(E11:E13)</f>
        <v>0</v>
      </c>
      <c r="F10" s="144">
        <f t="shared" si="5"/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426</v>
      </c>
      <c r="C2" s="411"/>
      <c r="D2" s="413" t="s">
        <v>427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obiectului(Cap.2): DO.C2.6  - </v>
      </c>
      <c r="K2" s="411"/>
      <c r="L2" s="410" t="str">
        <f>D2</f>
        <v xml:space="preserve">Telecomunicatii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obiectului(Cap.2): DO.C2.6  - </v>
      </c>
      <c r="S2" s="411"/>
      <c r="T2" s="410" t="str">
        <f>D2</f>
        <v xml:space="preserve">Telecomunicatii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 t="shared" ref="E10:H10" si="5">SUM(E11:E13)</f>
        <v>0</v>
      </c>
      <c r="F10" s="144">
        <f t="shared" si="5"/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428</v>
      </c>
      <c r="C2" s="411"/>
      <c r="D2" s="418" t="s">
        <v>429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 (Cap.2): DO.C2.7  - </v>
      </c>
      <c r="K2" s="411"/>
      <c r="L2" s="421" t="str">
        <f>D2</f>
        <v xml:space="preserve">Alte tipuri de retele </v>
      </c>
      <c r="M2" s="422"/>
      <c r="N2" s="423"/>
      <c r="O2" s="410" t="s">
        <v>331</v>
      </c>
      <c r="P2" s="411"/>
      <c r="Q2" s="95"/>
      <c r="R2" s="410" t="str">
        <f>J2</f>
        <v xml:space="preserve">DEVIZUL obiectului (Cap.2): DO.C2.7  - </v>
      </c>
      <c r="S2" s="411"/>
      <c r="T2" s="410" t="str">
        <f>D2</f>
        <v xml:space="preserve">Alte tipuri de retele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 t="shared" ref="E10:H10" si="5">SUM(E11:E13)</f>
        <v>0</v>
      </c>
      <c r="F10" s="144">
        <f t="shared" si="5"/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SUM(E7:E11)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5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430</v>
      </c>
      <c r="C2" s="411"/>
      <c r="D2" s="413" t="s">
        <v>57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obiectului(Cap. 2.8): DO.C2.8  - </v>
      </c>
      <c r="K2" s="411"/>
      <c r="L2" s="410" t="str">
        <f>D2</f>
        <v>Drumuri de acces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2.8): DO.C2.8  - </v>
      </c>
      <c r="S2" s="411"/>
      <c r="T2" s="410" t="str">
        <f>D2</f>
        <v>Drumuri de acces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605</v>
      </c>
      <c r="F5" s="107" t="s">
        <v>604</v>
      </c>
      <c r="G5" s="107" t="s">
        <v>604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>
        <v>0</v>
      </c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>
        <v>0</v>
      </c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>
        <v>0</v>
      </c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 t="shared" ref="E10" si="5">SUM(E11:E13)</f>
        <v>0</v>
      </c>
      <c r="F10" s="144">
        <f t="shared" ref="F10:H10" si="6">SUM(F11:F13)</f>
        <v>0</v>
      </c>
      <c r="G10" s="144">
        <f t="shared" si="6"/>
        <v>0</v>
      </c>
      <c r="H10" s="144">
        <f t="shared" si="6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7">SUM(M11:M13)</f>
        <v>0</v>
      </c>
      <c r="N10" s="144">
        <f t="shared" si="7"/>
        <v>0</v>
      </c>
      <c r="O10" s="144">
        <f t="shared" si="7"/>
        <v>0</v>
      </c>
      <c r="P10" s="144">
        <f t="shared" si="7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>
        <v>0</v>
      </c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>
        <v>0</v>
      </c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>
        <v>0</v>
      </c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 t="shared" ref="E14:H14" si="8">SUM(E7:E10)</f>
        <v>0</v>
      </c>
      <c r="F14" s="140">
        <f t="shared" si="8"/>
        <v>0</v>
      </c>
      <c r="G14" s="140">
        <f t="shared" si="8"/>
        <v>0</v>
      </c>
      <c r="H14" s="140">
        <f t="shared" si="8"/>
        <v>0</v>
      </c>
      <c r="I14" s="95"/>
      <c r="J14" s="138"/>
      <c r="K14" s="139" t="s">
        <v>143</v>
      </c>
      <c r="L14" s="140">
        <f>SUM(L7:L10)</f>
        <v>0</v>
      </c>
      <c r="M14" s="140">
        <f>SUM(M7:M10)</f>
        <v>0</v>
      </c>
      <c r="N14" s="140">
        <f t="shared" ref="N14:P14" si="9">SUM(N7:N10)</f>
        <v>0</v>
      </c>
      <c r="O14" s="140">
        <f t="shared" si="9"/>
        <v>0</v>
      </c>
      <c r="P14" s="140">
        <f t="shared" si="9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0">SUM(U7:U10)</f>
        <v>0</v>
      </c>
      <c r="V14" s="346">
        <f t="shared" si="10"/>
        <v>0</v>
      </c>
      <c r="W14" s="346">
        <f t="shared" si="10"/>
        <v>0</v>
      </c>
      <c r="X14" s="346">
        <f t="shared" si="10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/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/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/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Y43"/>
  <sheetViews>
    <sheetView topLeftCell="J1" zoomScale="115" zoomScaleNormal="115" workbookViewId="0">
      <selection activeCell="K31" sqref="K31"/>
    </sheetView>
  </sheetViews>
  <sheetFormatPr defaultColWidth="9.140625" defaultRowHeight="12.75" x14ac:dyDescent="0.25"/>
  <cols>
    <col min="1" max="1" width="2.140625" style="101" customWidth="1"/>
    <col min="2" max="2" width="6.140625" style="101" customWidth="1"/>
    <col min="3" max="3" width="31.28515625" style="101" customWidth="1"/>
    <col min="4" max="4" width="10.7109375" style="101" customWidth="1"/>
    <col min="5" max="5" width="10" style="101" customWidth="1"/>
    <col min="6" max="6" width="9.140625" style="101"/>
    <col min="7" max="7" width="8.7109375" style="101" customWidth="1"/>
    <col min="8" max="8" width="9.140625" style="101"/>
    <col min="9" max="9" width="6.7109375" style="101" customWidth="1"/>
    <col min="10" max="10" width="9.140625" style="101" customWidth="1"/>
    <col min="11" max="11" width="33.140625" style="101" customWidth="1"/>
    <col min="12" max="15" width="9.140625" style="101" customWidth="1"/>
    <col min="16" max="16" width="8.5703125" style="101" customWidth="1"/>
    <col min="17" max="17" width="6.28515625" style="101" customWidth="1"/>
    <col min="18" max="18" width="6.85546875" style="101" customWidth="1"/>
    <col min="19" max="19" width="30.2851562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ht="15" customHeight="1" x14ac:dyDescent="0.25">
      <c r="A1" s="95"/>
      <c r="B1" s="410" t="s">
        <v>510</v>
      </c>
      <c r="C1" s="411"/>
      <c r="D1" s="418" t="s">
        <v>617</v>
      </c>
      <c r="E1" s="419"/>
      <c r="F1" s="420"/>
      <c r="G1" s="416" t="s">
        <v>330</v>
      </c>
      <c r="H1" s="417"/>
      <c r="I1" s="95"/>
      <c r="J1" s="410" t="str">
        <f>B1</f>
        <v xml:space="preserve">DEVIZUL obiectului(Cap. 4): DO1  - </v>
      </c>
      <c r="K1" s="411"/>
      <c r="L1" s="410" t="str">
        <f>D1</f>
        <v xml:space="preserve">Corp C3 </v>
      </c>
      <c r="M1" s="412"/>
      <c r="N1" s="411"/>
      <c r="O1" s="410" t="s">
        <v>331</v>
      </c>
      <c r="P1" s="411"/>
      <c r="Q1" s="95"/>
      <c r="R1" s="410" t="str">
        <f>J1</f>
        <v xml:space="preserve">DEVIZUL obiectului(Cap. 4): DO1  - </v>
      </c>
      <c r="S1" s="411"/>
      <c r="T1" s="410" t="str">
        <f>D1</f>
        <v xml:space="preserve">Corp C3 </v>
      </c>
      <c r="U1" s="412"/>
      <c r="V1" s="411"/>
      <c r="W1" s="410" t="s">
        <v>332</v>
      </c>
      <c r="X1" s="411"/>
      <c r="Y1" s="100"/>
    </row>
    <row r="2" spans="1:25" x14ac:dyDescent="0.25">
      <c r="A2" s="95"/>
      <c r="B2" s="407" t="s">
        <v>619</v>
      </c>
      <c r="C2" s="407"/>
      <c r="D2" s="96">
        <f>IPOTEZE!C4</f>
        <v>4.9226999999999999</v>
      </c>
      <c r="E2" s="97" t="s">
        <v>5</v>
      </c>
      <c r="F2" s="97" t="s">
        <v>23</v>
      </c>
      <c r="G2" s="408">
        <f>IPOTEZE!C3</f>
        <v>45031</v>
      </c>
      <c r="H2" s="408"/>
      <c r="I2" s="95"/>
      <c r="J2" s="407" t="s">
        <v>619</v>
      </c>
      <c r="K2" s="407"/>
      <c r="L2" s="96">
        <f>IPOTEZE!C4</f>
        <v>4.9226999999999999</v>
      </c>
      <c r="M2" s="97" t="s">
        <v>5</v>
      </c>
      <c r="N2" s="97" t="s">
        <v>23</v>
      </c>
      <c r="O2" s="408">
        <f>IPOTEZE!C3</f>
        <v>45031</v>
      </c>
      <c r="P2" s="408"/>
      <c r="Q2" s="95"/>
      <c r="R2" s="407" t="s">
        <v>619</v>
      </c>
      <c r="S2" s="407"/>
      <c r="T2" s="96">
        <f>IPOTEZE!C4</f>
        <v>4.9226999999999999</v>
      </c>
      <c r="U2" s="97" t="s">
        <v>5</v>
      </c>
      <c r="V2" s="97" t="s">
        <v>23</v>
      </c>
      <c r="W2" s="408">
        <f>IPOTEZE!C3</f>
        <v>45031</v>
      </c>
      <c r="X2" s="408"/>
      <c r="Y2" s="100"/>
    </row>
    <row r="3" spans="1:25" ht="24.75" customHeight="1" x14ac:dyDescent="0.25">
      <c r="A3" s="95"/>
      <c r="B3" s="394" t="s">
        <v>139</v>
      </c>
      <c r="C3" s="382" t="s">
        <v>140</v>
      </c>
      <c r="D3" s="382" t="s">
        <v>26</v>
      </c>
      <c r="E3" s="382"/>
      <c r="F3" s="107" t="s">
        <v>27</v>
      </c>
      <c r="G3" s="382" t="s">
        <v>28</v>
      </c>
      <c r="H3" s="382"/>
      <c r="I3" s="95"/>
      <c r="J3" s="394" t="s">
        <v>139</v>
      </c>
      <c r="K3" s="382" t="s">
        <v>140</v>
      </c>
      <c r="L3" s="382" t="s">
        <v>26</v>
      </c>
      <c r="M3" s="382"/>
      <c r="N3" s="107" t="s">
        <v>27</v>
      </c>
      <c r="O3" s="382" t="s">
        <v>28</v>
      </c>
      <c r="P3" s="382"/>
      <c r="Q3" s="95"/>
      <c r="R3" s="394" t="s">
        <v>139</v>
      </c>
      <c r="S3" s="382" t="s">
        <v>140</v>
      </c>
      <c r="T3" s="382" t="s">
        <v>26</v>
      </c>
      <c r="U3" s="382"/>
      <c r="V3" s="107" t="s">
        <v>27</v>
      </c>
      <c r="W3" s="382" t="s">
        <v>28</v>
      </c>
      <c r="X3" s="382"/>
      <c r="Y3" s="100"/>
    </row>
    <row r="4" spans="1:25" x14ac:dyDescent="0.25">
      <c r="A4" s="95"/>
      <c r="B4" s="394"/>
      <c r="C4" s="382"/>
      <c r="D4" s="107" t="s">
        <v>604</v>
      </c>
      <c r="E4" s="107" t="s">
        <v>602</v>
      </c>
      <c r="F4" s="107" t="s">
        <v>603</v>
      </c>
      <c r="G4" s="107" t="s">
        <v>603</v>
      </c>
      <c r="H4" s="107" t="s">
        <v>605</v>
      </c>
      <c r="I4" s="95"/>
      <c r="J4" s="394"/>
      <c r="K4" s="382"/>
      <c r="L4" s="107" t="s">
        <v>604</v>
      </c>
      <c r="M4" s="107" t="s">
        <v>602</v>
      </c>
      <c r="N4" s="107" t="s">
        <v>603</v>
      </c>
      <c r="O4" s="107" t="s">
        <v>603</v>
      </c>
      <c r="P4" s="107" t="s">
        <v>605</v>
      </c>
      <c r="Q4" s="95"/>
      <c r="R4" s="394"/>
      <c r="S4" s="382"/>
      <c r="T4" s="107" t="s">
        <v>604</v>
      </c>
      <c r="U4" s="107" t="s">
        <v>602</v>
      </c>
      <c r="V4" s="107" t="s">
        <v>603</v>
      </c>
      <c r="W4" s="107" t="s">
        <v>603</v>
      </c>
      <c r="X4" s="107" t="s">
        <v>605</v>
      </c>
      <c r="Y4" s="100"/>
    </row>
    <row r="5" spans="1:25" x14ac:dyDescent="0.25">
      <c r="A5" s="95"/>
      <c r="B5" s="382" t="s">
        <v>141</v>
      </c>
      <c r="C5" s="382"/>
      <c r="D5" s="382"/>
      <c r="E5" s="382"/>
      <c r="F5" s="382"/>
      <c r="G5" s="382"/>
      <c r="H5" s="382"/>
      <c r="I5" s="95"/>
      <c r="J5" s="382" t="s">
        <v>141</v>
      </c>
      <c r="K5" s="382"/>
      <c r="L5" s="382"/>
      <c r="M5" s="382"/>
      <c r="N5" s="382"/>
      <c r="O5" s="382"/>
      <c r="P5" s="382"/>
      <c r="Q5" s="95"/>
      <c r="R5" s="382" t="s">
        <v>141</v>
      </c>
      <c r="S5" s="382"/>
      <c r="T5" s="382"/>
      <c r="U5" s="382"/>
      <c r="V5" s="382"/>
      <c r="W5" s="382"/>
      <c r="X5" s="382"/>
      <c r="Y5" s="100"/>
    </row>
    <row r="6" spans="1:25" ht="25.5" x14ac:dyDescent="0.25">
      <c r="A6" s="95"/>
      <c r="B6" s="133">
        <v>1</v>
      </c>
      <c r="C6" s="134" t="s">
        <v>495</v>
      </c>
      <c r="D6" s="365">
        <f>E6*$D$2</f>
        <v>0</v>
      </c>
      <c r="E6" s="366">
        <v>0</v>
      </c>
      <c r="F6" s="345">
        <f>D6*0.19</f>
        <v>0</v>
      </c>
      <c r="G6" s="345">
        <f>D6+F6</f>
        <v>0</v>
      </c>
      <c r="H6" s="345">
        <f>G6/$D$2</f>
        <v>0</v>
      </c>
      <c r="I6" s="95"/>
      <c r="J6" s="133">
        <v>1</v>
      </c>
      <c r="K6" s="134" t="s">
        <v>495</v>
      </c>
      <c r="L6" s="365">
        <f>M6*$D$2</f>
        <v>0</v>
      </c>
      <c r="M6" s="366">
        <v>0</v>
      </c>
      <c r="N6" s="345">
        <f>L6*0.19</f>
        <v>0</v>
      </c>
      <c r="O6" s="345">
        <f>L6+N6</f>
        <v>0</v>
      </c>
      <c r="P6" s="345">
        <f>O6/$D$2</f>
        <v>0</v>
      </c>
      <c r="Q6" s="95"/>
      <c r="R6" s="133">
        <v>1</v>
      </c>
      <c r="S6" s="134" t="s">
        <v>495</v>
      </c>
      <c r="T6" s="345">
        <f t="shared" ref="T6:T12" si="0">D6+L6</f>
        <v>0</v>
      </c>
      <c r="U6" s="345">
        <f t="shared" ref="U6:U12" si="1">T6/$D$2</f>
        <v>0</v>
      </c>
      <c r="V6" s="345">
        <f t="shared" ref="V6:V12" si="2">T6*0.19</f>
        <v>0</v>
      </c>
      <c r="W6" s="345">
        <f t="shared" ref="W6:W12" si="3">T6+V6</f>
        <v>0</v>
      </c>
      <c r="X6" s="345">
        <f t="shared" ref="X6:X12" si="4">W6/$D$2</f>
        <v>0</v>
      </c>
      <c r="Y6" s="100"/>
    </row>
    <row r="7" spans="1:25" x14ac:dyDescent="0.25">
      <c r="A7" s="95"/>
      <c r="B7" s="133">
        <v>2</v>
      </c>
      <c r="C7" s="134" t="s">
        <v>496</v>
      </c>
      <c r="D7" s="365">
        <f>E7*$D$2</f>
        <v>0</v>
      </c>
      <c r="E7" s="366">
        <v>0</v>
      </c>
      <c r="F7" s="345">
        <f>D7*0.19</f>
        <v>0</v>
      </c>
      <c r="G7" s="345">
        <f>D7+F7</f>
        <v>0</v>
      </c>
      <c r="H7" s="345">
        <f>G7/$D$2</f>
        <v>0</v>
      </c>
      <c r="I7" s="95"/>
      <c r="J7" s="133">
        <v>2</v>
      </c>
      <c r="K7" s="134" t="s">
        <v>496</v>
      </c>
      <c r="L7" s="365">
        <f>M7*$D$2</f>
        <v>0</v>
      </c>
      <c r="M7" s="366">
        <v>0</v>
      </c>
      <c r="N7" s="345">
        <f>L7*0.19</f>
        <v>0</v>
      </c>
      <c r="O7" s="345">
        <f>L7+N7</f>
        <v>0</v>
      </c>
      <c r="P7" s="345">
        <f>O7/$D$2</f>
        <v>0</v>
      </c>
      <c r="Q7" s="95"/>
      <c r="R7" s="133">
        <v>2</v>
      </c>
      <c r="S7" s="134" t="s">
        <v>496</v>
      </c>
      <c r="T7" s="345">
        <f t="shared" si="0"/>
        <v>0</v>
      </c>
      <c r="U7" s="345">
        <f t="shared" si="1"/>
        <v>0</v>
      </c>
      <c r="V7" s="345">
        <f t="shared" si="2"/>
        <v>0</v>
      </c>
      <c r="W7" s="345">
        <f t="shared" si="3"/>
        <v>0</v>
      </c>
      <c r="X7" s="345">
        <f t="shared" si="4"/>
        <v>0</v>
      </c>
      <c r="Y7" s="100"/>
    </row>
    <row r="8" spans="1:25" x14ac:dyDescent="0.25">
      <c r="A8" s="95"/>
      <c r="B8" s="133">
        <v>3</v>
      </c>
      <c r="C8" s="134" t="s">
        <v>497</v>
      </c>
      <c r="D8" s="365">
        <f>124544.17+292071.81+43795.84</f>
        <v>460411.81999999995</v>
      </c>
      <c r="E8" s="366">
        <f>D8/$D$2</f>
        <v>93528.311698864432</v>
      </c>
      <c r="F8" s="345">
        <f>D8*0.19</f>
        <v>87478.24579999999</v>
      </c>
      <c r="G8" s="345">
        <f>D8+F8</f>
        <v>547890.06579999998</v>
      </c>
      <c r="H8" s="345">
        <f>G8/$D$2</f>
        <v>111298.69092164868</v>
      </c>
      <c r="I8" s="95"/>
      <c r="J8" s="133">
        <v>3</v>
      </c>
      <c r="K8" s="134" t="s">
        <v>497</v>
      </c>
      <c r="L8" s="365">
        <f>37961.75+34742.32+31164.4+18831.46+12906.7+16876.01+13718.93+11070.46+30013.32+34427.31+32192.39</f>
        <v>273905.05</v>
      </c>
      <c r="M8" s="366">
        <f t="shared" ref="M8" si="5">L8/$D$2</f>
        <v>55641.223312409857</v>
      </c>
      <c r="N8" s="345">
        <f>L8*0.19</f>
        <v>52041.959499999997</v>
      </c>
      <c r="O8" s="345">
        <f>L8+N8</f>
        <v>325947.00949999999</v>
      </c>
      <c r="P8" s="345">
        <f>O8/$D$2</f>
        <v>66213.055741767734</v>
      </c>
      <c r="Q8" s="95"/>
      <c r="R8" s="133">
        <v>3</v>
      </c>
      <c r="S8" s="134" t="s">
        <v>497</v>
      </c>
      <c r="T8" s="345">
        <f t="shared" si="0"/>
        <v>734316.86999999988</v>
      </c>
      <c r="U8" s="345">
        <f t="shared" si="1"/>
        <v>149169.53501127427</v>
      </c>
      <c r="V8" s="345">
        <f t="shared" si="2"/>
        <v>139520.20529999997</v>
      </c>
      <c r="W8" s="345">
        <f t="shared" si="3"/>
        <v>873837.07529999991</v>
      </c>
      <c r="X8" s="345">
        <f t="shared" si="4"/>
        <v>177511.74666341642</v>
      </c>
      <c r="Y8" s="100"/>
    </row>
    <row r="9" spans="1:25" x14ac:dyDescent="0.25">
      <c r="A9" s="95"/>
      <c r="B9" s="133">
        <v>4</v>
      </c>
      <c r="C9" s="134" t="s">
        <v>498</v>
      </c>
      <c r="D9" s="367">
        <f>SUM(D10:D12)</f>
        <v>144169.57</v>
      </c>
      <c r="E9" s="367">
        <f>SUM(E10:E12)</f>
        <v>29286.686168159751</v>
      </c>
      <c r="F9" s="367">
        <f t="shared" ref="F9:H9" si="6">SUM(F10:F12)</f>
        <v>27392.2183</v>
      </c>
      <c r="G9" s="367">
        <f t="shared" si="6"/>
        <v>171561.78830000001</v>
      </c>
      <c r="H9" s="367">
        <f t="shared" si="6"/>
        <v>34851.156540110103</v>
      </c>
      <c r="I9" s="95"/>
      <c r="J9" s="133">
        <v>4</v>
      </c>
      <c r="K9" s="134" t="s">
        <v>498</v>
      </c>
      <c r="L9" s="367">
        <f>SUM(L10:L12)</f>
        <v>32774.26</v>
      </c>
      <c r="M9" s="367">
        <f t="shared" ref="M9:P9" si="7">SUM(M10:M12)</f>
        <v>6657.7812988806963</v>
      </c>
      <c r="N9" s="367">
        <f t="shared" si="7"/>
        <v>6227.1094000000003</v>
      </c>
      <c r="O9" s="367">
        <f t="shared" si="7"/>
        <v>39001.369400000003</v>
      </c>
      <c r="P9" s="367">
        <f t="shared" si="7"/>
        <v>7922.7597456680287</v>
      </c>
      <c r="Q9" s="95"/>
      <c r="R9" s="133">
        <v>4</v>
      </c>
      <c r="S9" s="134" t="s">
        <v>498</v>
      </c>
      <c r="T9" s="345">
        <f t="shared" si="0"/>
        <v>176943.83000000002</v>
      </c>
      <c r="U9" s="345">
        <f t="shared" si="1"/>
        <v>35944.467467040449</v>
      </c>
      <c r="V9" s="345">
        <f t="shared" si="2"/>
        <v>33619.327700000002</v>
      </c>
      <c r="W9" s="345">
        <f t="shared" si="3"/>
        <v>210563.15770000001</v>
      </c>
      <c r="X9" s="345">
        <f t="shared" si="4"/>
        <v>42773.916285778134</v>
      </c>
      <c r="Y9" s="100"/>
    </row>
    <row r="10" spans="1:25" x14ac:dyDescent="0.25">
      <c r="A10" s="95"/>
      <c r="B10" s="133">
        <v>5</v>
      </c>
      <c r="C10" s="134" t="s">
        <v>142</v>
      </c>
      <c r="D10" s="365">
        <v>0</v>
      </c>
      <c r="E10" s="366">
        <f>D10/$D$2</f>
        <v>0</v>
      </c>
      <c r="F10" s="345">
        <f>D10*0.19</f>
        <v>0</v>
      </c>
      <c r="G10" s="345">
        <f>D10+F10</f>
        <v>0</v>
      </c>
      <c r="H10" s="345">
        <f>G10/$D$2</f>
        <v>0</v>
      </c>
      <c r="I10" s="95"/>
      <c r="J10" s="133">
        <v>5</v>
      </c>
      <c r="K10" s="134" t="s">
        <v>142</v>
      </c>
      <c r="L10" s="365">
        <v>25071.08</v>
      </c>
      <c r="M10" s="366">
        <f>L10/$D$2</f>
        <v>5092.9530542182138</v>
      </c>
      <c r="N10" s="345">
        <f>L10*0.19</f>
        <v>4763.5052000000005</v>
      </c>
      <c r="O10" s="345">
        <f>L10+N10</f>
        <v>29834.585200000001</v>
      </c>
      <c r="P10" s="345">
        <f>O10/$D$2</f>
        <v>6060.6141345196747</v>
      </c>
      <c r="Q10" s="95"/>
      <c r="R10" s="133">
        <v>5</v>
      </c>
      <c r="S10" s="134" t="s">
        <v>142</v>
      </c>
      <c r="T10" s="345">
        <f t="shared" si="0"/>
        <v>25071.08</v>
      </c>
      <c r="U10" s="345">
        <f t="shared" si="1"/>
        <v>5092.9530542182138</v>
      </c>
      <c r="V10" s="345">
        <f t="shared" si="2"/>
        <v>4763.5052000000005</v>
      </c>
      <c r="W10" s="345">
        <f t="shared" si="3"/>
        <v>29834.585200000001</v>
      </c>
      <c r="X10" s="345">
        <f t="shared" si="4"/>
        <v>6060.6141345196747</v>
      </c>
      <c r="Y10" s="100"/>
    </row>
    <row r="11" spans="1:25" x14ac:dyDescent="0.25">
      <c r="A11" s="95"/>
      <c r="B11" s="133">
        <v>6</v>
      </c>
      <c r="C11" s="134" t="s">
        <v>621</v>
      </c>
      <c r="D11" s="365">
        <v>0</v>
      </c>
      <c r="E11" s="366">
        <f>D11/$D$2</f>
        <v>0</v>
      </c>
      <c r="F11" s="345">
        <f>D11*0.19</f>
        <v>0</v>
      </c>
      <c r="G11" s="345">
        <f>D11+F11</f>
        <v>0</v>
      </c>
      <c r="H11" s="345">
        <f>G11/$D$2</f>
        <v>0</v>
      </c>
      <c r="I11" s="95"/>
      <c r="J11" s="133">
        <v>6</v>
      </c>
      <c r="K11" s="134" t="s">
        <v>621</v>
      </c>
      <c r="L11" s="365">
        <v>7703.18</v>
      </c>
      <c r="M11" s="366">
        <f t="shared" ref="M11:M12" si="8">L11/$D$2</f>
        <v>1564.8282446624821</v>
      </c>
      <c r="N11" s="345">
        <f>L11*0.19</f>
        <v>1463.6042</v>
      </c>
      <c r="O11" s="345">
        <f>L11+N11</f>
        <v>9166.7842000000001</v>
      </c>
      <c r="P11" s="345">
        <f>O11/$D$2</f>
        <v>1862.1456111483535</v>
      </c>
      <c r="Q11" s="95"/>
      <c r="R11" s="133">
        <v>6</v>
      </c>
      <c r="S11" s="134" t="s">
        <v>621</v>
      </c>
      <c r="T11" s="345">
        <f t="shared" si="0"/>
        <v>7703.18</v>
      </c>
      <c r="U11" s="345">
        <f t="shared" si="1"/>
        <v>1564.8282446624821</v>
      </c>
      <c r="V11" s="345">
        <f t="shared" si="2"/>
        <v>1463.6042</v>
      </c>
      <c r="W11" s="345">
        <f t="shared" si="3"/>
        <v>9166.7842000000001</v>
      </c>
      <c r="X11" s="345">
        <f t="shared" si="4"/>
        <v>1862.1456111483535</v>
      </c>
      <c r="Y11" s="100"/>
    </row>
    <row r="12" spans="1:25" x14ac:dyDescent="0.25">
      <c r="A12" s="95"/>
      <c r="B12" s="133">
        <v>7</v>
      </c>
      <c r="C12" s="134" t="s">
        <v>500</v>
      </c>
      <c r="D12" s="365">
        <f>144169.57</f>
        <v>144169.57</v>
      </c>
      <c r="E12" s="366">
        <f>D12/$D$2</f>
        <v>29286.686168159751</v>
      </c>
      <c r="F12" s="345">
        <f>D12*0.19</f>
        <v>27392.2183</v>
      </c>
      <c r="G12" s="345">
        <f>D12+F12</f>
        <v>171561.78830000001</v>
      </c>
      <c r="H12" s="345">
        <f>G12/$D$2</f>
        <v>34851.156540110103</v>
      </c>
      <c r="I12" s="95"/>
      <c r="J12" s="133">
        <v>7</v>
      </c>
      <c r="K12" s="134" t="s">
        <v>500</v>
      </c>
      <c r="L12" s="365">
        <v>0</v>
      </c>
      <c r="M12" s="366">
        <f t="shared" si="8"/>
        <v>0</v>
      </c>
      <c r="N12" s="345">
        <f>L12*0.19</f>
        <v>0</v>
      </c>
      <c r="O12" s="345">
        <f>L12+N12</f>
        <v>0</v>
      </c>
      <c r="P12" s="345">
        <f>O12/$D$2</f>
        <v>0</v>
      </c>
      <c r="Q12" s="95"/>
      <c r="R12" s="133">
        <v>7</v>
      </c>
      <c r="S12" s="134" t="s">
        <v>500</v>
      </c>
      <c r="T12" s="345">
        <f t="shared" si="0"/>
        <v>144169.57</v>
      </c>
      <c r="U12" s="345">
        <f t="shared" si="1"/>
        <v>29286.686168159751</v>
      </c>
      <c r="V12" s="345">
        <f t="shared" si="2"/>
        <v>27392.2183</v>
      </c>
      <c r="W12" s="345">
        <f t="shared" si="3"/>
        <v>171561.78830000001</v>
      </c>
      <c r="X12" s="345">
        <f t="shared" si="4"/>
        <v>34851.156540110103</v>
      </c>
      <c r="Y12" s="100"/>
    </row>
    <row r="13" spans="1:25" x14ac:dyDescent="0.25">
      <c r="A13" s="95"/>
      <c r="B13" s="138"/>
      <c r="C13" s="139" t="s">
        <v>143</v>
      </c>
      <c r="D13" s="346">
        <f>SUM(D6:D9)</f>
        <v>604581.3899999999</v>
      </c>
      <c r="E13" s="346">
        <f>SUM(E6:E9)</f>
        <v>122814.99786702418</v>
      </c>
      <c r="F13" s="346">
        <f t="shared" ref="F13:H13" si="9">SUM(F6:F9)</f>
        <v>114870.46409999998</v>
      </c>
      <c r="G13" s="346">
        <f t="shared" si="9"/>
        <v>719451.8541</v>
      </c>
      <c r="H13" s="346">
        <f t="shared" si="9"/>
        <v>146149.84746175879</v>
      </c>
      <c r="I13" s="95"/>
      <c r="J13" s="138"/>
      <c r="K13" s="139" t="s">
        <v>143</v>
      </c>
      <c r="L13" s="346">
        <f>SUM(L6:L9)</f>
        <v>306679.31</v>
      </c>
      <c r="M13" s="346">
        <f t="shared" ref="M13:P13" si="10">SUM(M6:M9)</f>
        <v>62299.004611290555</v>
      </c>
      <c r="N13" s="346">
        <f t="shared" si="10"/>
        <v>58269.068899999998</v>
      </c>
      <c r="O13" s="346">
        <f t="shared" si="10"/>
        <v>364948.37890000001</v>
      </c>
      <c r="P13" s="346">
        <f t="shared" si="10"/>
        <v>74135.815487435757</v>
      </c>
      <c r="Q13" s="95"/>
      <c r="R13" s="138"/>
      <c r="S13" s="139" t="s">
        <v>143</v>
      </c>
      <c r="T13" s="346">
        <f>SUM(T6:T9)</f>
        <v>911260.7</v>
      </c>
      <c r="U13" s="346">
        <f t="shared" ref="U13:X13" si="11">SUM(U6:U9)</f>
        <v>185114.00247831474</v>
      </c>
      <c r="V13" s="346">
        <f t="shared" si="11"/>
        <v>173139.53299999997</v>
      </c>
      <c r="W13" s="346">
        <f t="shared" si="11"/>
        <v>1084400.233</v>
      </c>
      <c r="X13" s="346">
        <f t="shared" si="11"/>
        <v>220285.66294919455</v>
      </c>
      <c r="Y13" s="100"/>
    </row>
    <row r="14" spans="1:25" x14ac:dyDescent="0.25">
      <c r="A14" s="95"/>
      <c r="B14" s="382" t="s">
        <v>144</v>
      </c>
      <c r="C14" s="382"/>
      <c r="D14" s="382"/>
      <c r="E14" s="382"/>
      <c r="F14" s="382"/>
      <c r="G14" s="382"/>
      <c r="H14" s="382"/>
      <c r="I14" s="95"/>
      <c r="J14" s="382" t="s">
        <v>144</v>
      </c>
      <c r="K14" s="382"/>
      <c r="L14" s="382"/>
      <c r="M14" s="382"/>
      <c r="N14" s="382"/>
      <c r="O14" s="382"/>
      <c r="P14" s="382"/>
      <c r="Q14" s="95"/>
      <c r="R14" s="382" t="s">
        <v>144</v>
      </c>
      <c r="S14" s="382"/>
      <c r="T14" s="382"/>
      <c r="U14" s="382"/>
      <c r="V14" s="382"/>
      <c r="W14" s="382"/>
      <c r="X14" s="382"/>
      <c r="Y14" s="100"/>
    </row>
    <row r="15" spans="1:25" x14ac:dyDescent="0.25">
      <c r="A15" s="95"/>
      <c r="B15" s="133">
        <v>1</v>
      </c>
      <c r="C15" s="134" t="s">
        <v>145</v>
      </c>
      <c r="D15" s="368">
        <f>19887.5</f>
        <v>19887.5</v>
      </c>
      <c r="E15" s="366">
        <f>D15/$D$2</f>
        <v>4039.957746764987</v>
      </c>
      <c r="F15" s="345">
        <f>D15*0.19</f>
        <v>3778.625</v>
      </c>
      <c r="G15" s="345">
        <f>D15+F15</f>
        <v>23666.125</v>
      </c>
      <c r="H15" s="345">
        <f>G15/$D$2</f>
        <v>4807.5497186503344</v>
      </c>
      <c r="I15" s="95"/>
      <c r="J15" s="133">
        <v>1</v>
      </c>
      <c r="K15" s="134" t="s">
        <v>145</v>
      </c>
      <c r="L15" s="368">
        <f>129721.64</f>
        <v>129721.64</v>
      </c>
      <c r="M15" s="366">
        <f>L15/$D$2</f>
        <v>26351.7256789973</v>
      </c>
      <c r="N15" s="345">
        <f>L15*0.19</f>
        <v>24647.1116</v>
      </c>
      <c r="O15" s="345">
        <f>L15+N15</f>
        <v>154368.75159999999</v>
      </c>
      <c r="P15" s="345">
        <f>O15/$D$2</f>
        <v>31358.553558006784</v>
      </c>
      <c r="Q15" s="95"/>
      <c r="R15" s="133">
        <v>1</v>
      </c>
      <c r="S15" s="134" t="s">
        <v>145</v>
      </c>
      <c r="T15" s="345">
        <f>D15+L15</f>
        <v>149609.14000000001</v>
      </c>
      <c r="U15" s="345">
        <f>T15/$D$2</f>
        <v>30391.68342576229</v>
      </c>
      <c r="V15" s="345">
        <f>T15*0.19</f>
        <v>28425.736600000004</v>
      </c>
      <c r="W15" s="345">
        <f>T15+V15</f>
        <v>178034.87660000002</v>
      </c>
      <c r="X15" s="345">
        <f>W15/$D$2</f>
        <v>36166.103276657122</v>
      </c>
      <c r="Y15" s="100"/>
    </row>
    <row r="16" spans="1:25" x14ac:dyDescent="0.25">
      <c r="A16" s="95"/>
      <c r="B16" s="138"/>
      <c r="C16" s="139" t="s">
        <v>146</v>
      </c>
      <c r="D16" s="346">
        <f>D15</f>
        <v>19887.5</v>
      </c>
      <c r="E16" s="346">
        <f>E15</f>
        <v>4039.957746764987</v>
      </c>
      <c r="F16" s="346">
        <f>F15</f>
        <v>3778.625</v>
      </c>
      <c r="G16" s="346">
        <f>G15</f>
        <v>23666.125</v>
      </c>
      <c r="H16" s="346">
        <f>H15</f>
        <v>4807.5497186503344</v>
      </c>
      <c r="I16" s="95"/>
      <c r="J16" s="138"/>
      <c r="K16" s="139" t="s">
        <v>146</v>
      </c>
      <c r="L16" s="346">
        <f>L15</f>
        <v>129721.64</v>
      </c>
      <c r="M16" s="346">
        <f>M15</f>
        <v>26351.7256789973</v>
      </c>
      <c r="N16" s="346">
        <f>N15</f>
        <v>24647.1116</v>
      </c>
      <c r="O16" s="346">
        <f>O15</f>
        <v>154368.75159999999</v>
      </c>
      <c r="P16" s="346">
        <f>P15</f>
        <v>31358.553558006784</v>
      </c>
      <c r="Q16" s="95"/>
      <c r="R16" s="138"/>
      <c r="S16" s="139" t="s">
        <v>146</v>
      </c>
      <c r="T16" s="346">
        <f>T15</f>
        <v>149609.14000000001</v>
      </c>
      <c r="U16" s="346">
        <f>U15</f>
        <v>30391.68342576229</v>
      </c>
      <c r="V16" s="346">
        <f>V15</f>
        <v>28425.736600000004</v>
      </c>
      <c r="W16" s="346">
        <f>W15</f>
        <v>178034.87660000002</v>
      </c>
      <c r="X16" s="346">
        <f>X15</f>
        <v>36166.103276657122</v>
      </c>
      <c r="Y16" s="100"/>
    </row>
    <row r="17" spans="1:25" x14ac:dyDescent="0.25">
      <c r="A17" s="95"/>
      <c r="B17" s="382" t="s">
        <v>147</v>
      </c>
      <c r="C17" s="382"/>
      <c r="D17" s="382"/>
      <c r="E17" s="382"/>
      <c r="F17" s="382"/>
      <c r="G17" s="382"/>
      <c r="H17" s="382"/>
      <c r="I17" s="95"/>
      <c r="J17" s="382" t="s">
        <v>147</v>
      </c>
      <c r="K17" s="382"/>
      <c r="L17" s="382"/>
      <c r="M17" s="382"/>
      <c r="N17" s="382"/>
      <c r="O17" s="382"/>
      <c r="P17" s="382"/>
      <c r="Q17" s="95"/>
      <c r="R17" s="382" t="s">
        <v>147</v>
      </c>
      <c r="S17" s="382"/>
      <c r="T17" s="382"/>
      <c r="U17" s="382"/>
      <c r="V17" s="382"/>
      <c r="W17" s="382"/>
      <c r="X17" s="382"/>
      <c r="Y17" s="100"/>
    </row>
    <row r="18" spans="1:25" x14ac:dyDescent="0.25">
      <c r="A18" s="95"/>
      <c r="B18" s="133">
        <v>1</v>
      </c>
      <c r="C18" s="134" t="s">
        <v>148</v>
      </c>
      <c r="D18" s="365">
        <f>100000+8000</f>
        <v>108000</v>
      </c>
      <c r="E18" s="366">
        <f>D18/$D$2</f>
        <v>21939.179718447194</v>
      </c>
      <c r="F18" s="345">
        <f>D18*0.19</f>
        <v>20520</v>
      </c>
      <c r="G18" s="345">
        <f>D18+F18</f>
        <v>128520</v>
      </c>
      <c r="H18" s="345">
        <f>G18/$D$2</f>
        <v>26107.623864952162</v>
      </c>
      <c r="I18" s="95"/>
      <c r="J18" s="133">
        <v>1</v>
      </c>
      <c r="K18" s="134" t="s">
        <v>148</v>
      </c>
      <c r="L18" s="365">
        <f>207200-108000</f>
        <v>99200</v>
      </c>
      <c r="M18" s="366">
        <f>L18/$D$2</f>
        <v>20151.542852499646</v>
      </c>
      <c r="N18" s="345">
        <f>L18*0.19</f>
        <v>18848</v>
      </c>
      <c r="O18" s="345">
        <f>L18+N18</f>
        <v>118048</v>
      </c>
      <c r="P18" s="345">
        <f>O18/$D$2</f>
        <v>23980.335994474579</v>
      </c>
      <c r="Q18" s="95"/>
      <c r="R18" s="133">
        <v>1</v>
      </c>
      <c r="S18" s="134" t="s">
        <v>148</v>
      </c>
      <c r="T18" s="345">
        <f>D18+L18</f>
        <v>207200</v>
      </c>
      <c r="U18" s="345">
        <f>T18/$D$2</f>
        <v>42090.72257094684</v>
      </c>
      <c r="V18" s="345">
        <f>T18*0.19</f>
        <v>39368</v>
      </c>
      <c r="W18" s="345">
        <f>T18+V18</f>
        <v>246568</v>
      </c>
      <c r="X18" s="345">
        <f>W18/$D$2</f>
        <v>50087.959859426737</v>
      </c>
      <c r="Y18" s="100"/>
    </row>
    <row r="19" spans="1:25" x14ac:dyDescent="0.25">
      <c r="A19" s="95"/>
      <c r="B19" s="133">
        <v>2</v>
      </c>
      <c r="C19" s="134" t="s">
        <v>149</v>
      </c>
      <c r="D19" s="365">
        <f>E19*$D$2</f>
        <v>0</v>
      </c>
      <c r="E19" s="366">
        <v>0</v>
      </c>
      <c r="F19" s="345">
        <f>D19*0.19</f>
        <v>0</v>
      </c>
      <c r="G19" s="345">
        <f>D19+F19</f>
        <v>0</v>
      </c>
      <c r="H19" s="345">
        <f>G19/$D$2</f>
        <v>0</v>
      </c>
      <c r="I19" s="95"/>
      <c r="J19" s="133">
        <v>2</v>
      </c>
      <c r="K19" s="134" t="s">
        <v>149</v>
      </c>
      <c r="L19" s="365">
        <f>M19*$D$2</f>
        <v>0</v>
      </c>
      <c r="M19" s="366">
        <v>0</v>
      </c>
      <c r="N19" s="345">
        <f>L19*0.19</f>
        <v>0</v>
      </c>
      <c r="O19" s="345">
        <f>L19+N19</f>
        <v>0</v>
      </c>
      <c r="P19" s="345">
        <f>O19/$D$2</f>
        <v>0</v>
      </c>
      <c r="Q19" s="95"/>
      <c r="R19" s="133">
        <v>2</v>
      </c>
      <c r="S19" s="134" t="s">
        <v>149</v>
      </c>
      <c r="T19" s="345">
        <f>D19+L19</f>
        <v>0</v>
      </c>
      <c r="U19" s="345">
        <f>T19/$D$2</f>
        <v>0</v>
      </c>
      <c r="V19" s="345">
        <f>T19*0.19</f>
        <v>0</v>
      </c>
      <c r="W19" s="345">
        <f>T19+V19</f>
        <v>0</v>
      </c>
      <c r="X19" s="345">
        <f>W19/$D$2</f>
        <v>0</v>
      </c>
      <c r="Y19" s="100"/>
    </row>
    <row r="20" spans="1:25" x14ac:dyDescent="0.25">
      <c r="A20" s="95"/>
      <c r="B20" s="133">
        <v>3</v>
      </c>
      <c r="C20" s="134" t="s">
        <v>101</v>
      </c>
      <c r="D20" s="365">
        <f>E20*$D$2</f>
        <v>0</v>
      </c>
      <c r="E20" s="366">
        <v>0</v>
      </c>
      <c r="F20" s="345">
        <f>D20*0.19</f>
        <v>0</v>
      </c>
      <c r="G20" s="345">
        <f>D20+F20</f>
        <v>0</v>
      </c>
      <c r="H20" s="345">
        <f>G20/$D$2</f>
        <v>0</v>
      </c>
      <c r="I20" s="95"/>
      <c r="J20" s="133">
        <v>3</v>
      </c>
      <c r="K20" s="134" t="s">
        <v>101</v>
      </c>
      <c r="L20" s="365">
        <f>M20*$D$2</f>
        <v>0</v>
      </c>
      <c r="M20" s="366">
        <v>0</v>
      </c>
      <c r="N20" s="345">
        <f>L20*0.19</f>
        <v>0</v>
      </c>
      <c r="O20" s="345">
        <f>L20+N20</f>
        <v>0</v>
      </c>
      <c r="P20" s="345">
        <f>O20/$D$2</f>
        <v>0</v>
      </c>
      <c r="Q20" s="95"/>
      <c r="R20" s="133">
        <v>3</v>
      </c>
      <c r="S20" s="134" t="s">
        <v>101</v>
      </c>
      <c r="T20" s="345">
        <f>D20+L20</f>
        <v>0</v>
      </c>
      <c r="U20" s="345">
        <f>T20/$D$2</f>
        <v>0</v>
      </c>
      <c r="V20" s="345">
        <f>T20*0.19</f>
        <v>0</v>
      </c>
      <c r="W20" s="345">
        <f>T20+V20</f>
        <v>0</v>
      </c>
      <c r="X20" s="345">
        <f>W20/$D$2</f>
        <v>0</v>
      </c>
      <c r="Y20" s="100"/>
    </row>
    <row r="21" spans="1:25" x14ac:dyDescent="0.25">
      <c r="A21" s="95"/>
      <c r="B21" s="138"/>
      <c r="C21" s="139" t="s">
        <v>150</v>
      </c>
      <c r="D21" s="346">
        <f>SUM(D18:D20)</f>
        <v>108000</v>
      </c>
      <c r="E21" s="346">
        <f>SUM(E18:E20)</f>
        <v>21939.179718447194</v>
      </c>
      <c r="F21" s="346">
        <f>SUM(F18:F20)</f>
        <v>20520</v>
      </c>
      <c r="G21" s="346">
        <f>SUM(G18:G20)</f>
        <v>128520</v>
      </c>
      <c r="H21" s="346">
        <f>SUM(H18:H20)</f>
        <v>26107.623864952162</v>
      </c>
      <c r="I21" s="95"/>
      <c r="J21" s="138"/>
      <c r="K21" s="139" t="s">
        <v>150</v>
      </c>
      <c r="L21" s="346">
        <f>SUM(L18:L20)</f>
        <v>99200</v>
      </c>
      <c r="M21" s="346">
        <f>SUM(M18:M20)</f>
        <v>20151.542852499646</v>
      </c>
      <c r="N21" s="346">
        <f>SUM(N18:N20)</f>
        <v>18848</v>
      </c>
      <c r="O21" s="346">
        <f>SUM(O18:O20)</f>
        <v>118048</v>
      </c>
      <c r="P21" s="346">
        <f>SUM(P18:P20)</f>
        <v>23980.335994474579</v>
      </c>
      <c r="Q21" s="95"/>
      <c r="R21" s="138"/>
      <c r="S21" s="139" t="s">
        <v>150</v>
      </c>
      <c r="T21" s="346">
        <f>SUM(T18:T20)</f>
        <v>207200</v>
      </c>
      <c r="U21" s="346">
        <f>SUM(U18:U20)</f>
        <v>42090.72257094684</v>
      </c>
      <c r="V21" s="346">
        <f>SUM(V18:V20)</f>
        <v>39368</v>
      </c>
      <c r="W21" s="346">
        <f>SUM(W18:W20)</f>
        <v>246568</v>
      </c>
      <c r="X21" s="346">
        <f>SUM(X18:X20)</f>
        <v>50087.959859426737</v>
      </c>
      <c r="Y21" s="100"/>
    </row>
    <row r="22" spans="1:25" x14ac:dyDescent="0.25">
      <c r="A22" s="95"/>
      <c r="B22" s="142"/>
      <c r="C22" s="107" t="s">
        <v>151</v>
      </c>
      <c r="D22" s="341">
        <f>D21+D16+D13</f>
        <v>732468.8899999999</v>
      </c>
      <c r="E22" s="341">
        <f>E21+E16+E13</f>
        <v>148794.13533223636</v>
      </c>
      <c r="F22" s="341">
        <f>F21+F16+F13</f>
        <v>139169.08909999998</v>
      </c>
      <c r="G22" s="341">
        <f>G21+G16+G13</f>
        <v>871637.9791</v>
      </c>
      <c r="H22" s="341">
        <f>H21+H16+H13</f>
        <v>177065.0210453613</v>
      </c>
      <c r="I22" s="95"/>
      <c r="J22" s="142"/>
      <c r="K22" s="107" t="s">
        <v>151</v>
      </c>
      <c r="L22" s="341">
        <f>L21+L16+L13</f>
        <v>535600.94999999995</v>
      </c>
      <c r="M22" s="341">
        <f>M21+M16+M13</f>
        <v>108802.2731427875</v>
      </c>
      <c r="N22" s="341">
        <f>N21+N16+N13</f>
        <v>101764.1805</v>
      </c>
      <c r="O22" s="341">
        <f>O21+O16+O13</f>
        <v>637365.13049999997</v>
      </c>
      <c r="P22" s="341">
        <f>P21+P16+P13</f>
        <v>129474.70503991711</v>
      </c>
      <c r="Q22" s="95"/>
      <c r="R22" s="142"/>
      <c r="S22" s="107" t="s">
        <v>151</v>
      </c>
      <c r="T22" s="341">
        <f>T21+T16+T13</f>
        <v>1268069.8399999999</v>
      </c>
      <c r="U22" s="341">
        <f>U21+U16+U13</f>
        <v>257596.40847502387</v>
      </c>
      <c r="V22" s="341">
        <f>V21+V16+V13</f>
        <v>240933.26959999997</v>
      </c>
      <c r="W22" s="341">
        <f>W21+W16+W13</f>
        <v>1509003.1096000001</v>
      </c>
      <c r="X22" s="341">
        <f>X21+X16+X13</f>
        <v>306539.72608527844</v>
      </c>
      <c r="Y22" s="100"/>
    </row>
    <row r="23" spans="1:25" x14ac:dyDescent="0.25">
      <c r="A23" s="100"/>
      <c r="B23" s="100"/>
      <c r="C23" s="100"/>
      <c r="D23" s="100"/>
      <c r="E23" s="100"/>
      <c r="F23" s="100"/>
      <c r="G23" s="100"/>
      <c r="H23" s="143">
        <f>H22-E22</f>
        <v>28270.885713124939</v>
      </c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43">
        <f>X22-U22</f>
        <v>48943.317610254569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9" spans="1:25" x14ac:dyDescent="0.25">
      <c r="C29" s="376"/>
      <c r="L29" s="366"/>
    </row>
    <row r="30" spans="1:25" x14ac:dyDescent="0.25">
      <c r="G30" s="361"/>
    </row>
    <row r="31" spans="1:25" x14ac:dyDescent="0.25">
      <c r="D31" s="361"/>
    </row>
    <row r="32" spans="1:25" x14ac:dyDescent="0.25">
      <c r="C32" s="362"/>
      <c r="D32" s="361"/>
      <c r="G32" s="361"/>
      <c r="H32" s="362"/>
    </row>
    <row r="33" spans="3:17" x14ac:dyDescent="0.25">
      <c r="C33" s="362"/>
      <c r="D33" s="361"/>
      <c r="E33" s="358"/>
    </row>
    <row r="34" spans="3:17" x14ac:dyDescent="0.25">
      <c r="D34" s="361"/>
      <c r="E34" s="358"/>
      <c r="H34" s="362"/>
      <c r="Q34" s="362"/>
    </row>
    <row r="35" spans="3:17" x14ac:dyDescent="0.25">
      <c r="E35" s="358"/>
      <c r="F35" s="361"/>
      <c r="G35" s="361"/>
    </row>
    <row r="36" spans="3:17" x14ac:dyDescent="0.25">
      <c r="E36" s="358"/>
      <c r="F36" s="361"/>
      <c r="G36" s="361"/>
      <c r="Q36" s="362"/>
    </row>
    <row r="37" spans="3:17" x14ac:dyDescent="0.25">
      <c r="D37" s="358"/>
      <c r="E37" s="358"/>
    </row>
    <row r="38" spans="3:17" x14ac:dyDescent="0.25">
      <c r="E38" s="358"/>
    </row>
    <row r="40" spans="3:17" x14ac:dyDescent="0.25">
      <c r="D40" s="362"/>
      <c r="F40" s="362"/>
      <c r="G40" s="362"/>
    </row>
    <row r="41" spans="3:17" x14ac:dyDescent="0.25">
      <c r="F41" s="362"/>
      <c r="G41" s="362"/>
    </row>
    <row r="42" spans="3:17" x14ac:dyDescent="0.25">
      <c r="D42" s="362"/>
      <c r="F42" s="362"/>
      <c r="G42" s="362"/>
    </row>
    <row r="43" spans="3:17" x14ac:dyDescent="0.25">
      <c r="D43" s="362"/>
      <c r="F43" s="362"/>
      <c r="G43" s="362"/>
    </row>
  </sheetData>
  <mergeCells count="36">
    <mergeCell ref="G2:H2"/>
    <mergeCell ref="J2:K2"/>
    <mergeCell ref="O2:P2"/>
    <mergeCell ref="B3:B4"/>
    <mergeCell ref="C3:C4"/>
    <mergeCell ref="D3:E3"/>
    <mergeCell ref="G3:H3"/>
    <mergeCell ref="J3:J4"/>
    <mergeCell ref="R1:S1"/>
    <mergeCell ref="B5:H5"/>
    <mergeCell ref="J5:P5"/>
    <mergeCell ref="R5:X5"/>
    <mergeCell ref="W3:X3"/>
    <mergeCell ref="R2:S2"/>
    <mergeCell ref="W2:X2"/>
    <mergeCell ref="W1:X1"/>
    <mergeCell ref="K3:K4"/>
    <mergeCell ref="T1:V1"/>
    <mergeCell ref="L3:M3"/>
    <mergeCell ref="O3:P3"/>
    <mergeCell ref="R3:R4"/>
    <mergeCell ref="S3:S4"/>
    <mergeCell ref="T3:U3"/>
    <mergeCell ref="B2:C2"/>
    <mergeCell ref="B1:C1"/>
    <mergeCell ref="G1:H1"/>
    <mergeCell ref="D1:F1"/>
    <mergeCell ref="J1:K1"/>
    <mergeCell ref="O1:P1"/>
    <mergeCell ref="L1:N1"/>
    <mergeCell ref="B14:H14"/>
    <mergeCell ref="J14:P14"/>
    <mergeCell ref="R14:X14"/>
    <mergeCell ref="B17:H17"/>
    <mergeCell ref="J17:P17"/>
    <mergeCell ref="R17:X17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Y36"/>
  <sheetViews>
    <sheetView zoomScaleNormal="100" workbookViewId="0">
      <selection activeCell="C29" sqref="C29"/>
    </sheetView>
  </sheetViews>
  <sheetFormatPr defaultColWidth="9.140625" defaultRowHeight="12.75" x14ac:dyDescent="0.25"/>
  <cols>
    <col min="1" max="1" width="2.42578125" style="101" customWidth="1"/>
    <col min="2" max="2" width="6.28515625" style="101" customWidth="1"/>
    <col min="3" max="3" width="35.28515625" style="101" customWidth="1"/>
    <col min="4" max="4" width="8.7109375" style="101" customWidth="1"/>
    <col min="5" max="5" width="10.140625" style="101" bestFit="1" customWidth="1"/>
    <col min="6" max="6" width="8" style="101" customWidth="1"/>
    <col min="7" max="7" width="8.5703125" style="101" customWidth="1"/>
    <col min="8" max="8" width="9.140625" style="101"/>
    <col min="9" max="9" width="3.7109375" style="101" customWidth="1"/>
    <col min="10" max="10" width="6.28515625" style="101" customWidth="1"/>
    <col min="11" max="11" width="34.7109375" style="101" customWidth="1"/>
    <col min="12" max="16" width="9.140625" style="101" customWidth="1"/>
    <col min="17" max="17" width="5.7109375" style="101" customWidth="1"/>
    <col min="18" max="18" width="5.28515625" style="101" customWidth="1"/>
    <col min="19" max="19" width="34.140625" style="101" customWidth="1"/>
    <col min="20" max="20" width="10.140625" style="101" customWidth="1"/>
    <col min="21" max="21" width="9.140625" style="101"/>
    <col min="22" max="22" width="10.42578125" style="101" customWidth="1"/>
    <col min="23" max="23" width="8.85546875" style="101" customWidth="1"/>
    <col min="24" max="16384" width="9.140625" style="101"/>
  </cols>
  <sheetData>
    <row r="1" spans="1:25" ht="15" customHeight="1" x14ac:dyDescent="0.25">
      <c r="A1" s="95"/>
      <c r="B1" s="410" t="s">
        <v>511</v>
      </c>
      <c r="C1" s="411"/>
      <c r="D1" s="418" t="s">
        <v>618</v>
      </c>
      <c r="E1" s="419"/>
      <c r="F1" s="420"/>
      <c r="G1" s="416" t="s">
        <v>330</v>
      </c>
      <c r="H1" s="417"/>
      <c r="I1" s="95"/>
      <c r="J1" s="410" t="str">
        <f>B1</f>
        <v xml:space="preserve">DEVIZUL obiectului(Cap. 4): DO2  - </v>
      </c>
      <c r="K1" s="411"/>
      <c r="L1" s="410" t="str">
        <f>D1</f>
        <v xml:space="preserve">Corp C4 </v>
      </c>
      <c r="M1" s="412"/>
      <c r="N1" s="411"/>
      <c r="O1" s="410" t="s">
        <v>331</v>
      </c>
      <c r="P1" s="411"/>
      <c r="Q1" s="95"/>
      <c r="R1" s="410" t="str">
        <f>J1</f>
        <v xml:space="preserve">DEVIZUL obiectului(Cap. 4): DO2  - </v>
      </c>
      <c r="S1" s="411"/>
      <c r="T1" s="410" t="str">
        <f>D1</f>
        <v xml:space="preserve">Corp C4 </v>
      </c>
      <c r="U1" s="412"/>
      <c r="V1" s="411"/>
      <c r="W1" s="410" t="s">
        <v>332</v>
      </c>
      <c r="X1" s="411"/>
      <c r="Y1" s="100"/>
    </row>
    <row r="2" spans="1:25" x14ac:dyDescent="0.25">
      <c r="A2" s="95"/>
      <c r="B2" s="407" t="s">
        <v>619</v>
      </c>
      <c r="C2" s="407"/>
      <c r="D2" s="96">
        <f>IPOTEZE!C4</f>
        <v>4.9226999999999999</v>
      </c>
      <c r="E2" s="97" t="s">
        <v>5</v>
      </c>
      <c r="F2" s="97" t="s">
        <v>23</v>
      </c>
      <c r="G2" s="408">
        <f>IPOTEZE!C3</f>
        <v>45031</v>
      </c>
      <c r="H2" s="408"/>
      <c r="I2" s="95"/>
      <c r="J2" s="407" t="s">
        <v>619</v>
      </c>
      <c r="K2" s="407"/>
      <c r="L2" s="96">
        <f>IPOTEZE!C4</f>
        <v>4.9226999999999999</v>
      </c>
      <c r="M2" s="97" t="s">
        <v>5</v>
      </c>
      <c r="N2" s="97" t="s">
        <v>23</v>
      </c>
      <c r="O2" s="408">
        <f>IPOTEZE!C3</f>
        <v>45031</v>
      </c>
      <c r="P2" s="408"/>
      <c r="Q2" s="95"/>
      <c r="R2" s="407" t="s">
        <v>619</v>
      </c>
      <c r="S2" s="407"/>
      <c r="T2" s="96">
        <f>IPOTEZE!C4</f>
        <v>4.9226999999999999</v>
      </c>
      <c r="U2" s="97" t="s">
        <v>5</v>
      </c>
      <c r="V2" s="97" t="s">
        <v>23</v>
      </c>
      <c r="W2" s="408">
        <f>IPOTEZE!C3</f>
        <v>45031</v>
      </c>
      <c r="X2" s="408"/>
      <c r="Y2" s="100"/>
    </row>
    <row r="3" spans="1:25" ht="24.75" customHeight="1" x14ac:dyDescent="0.25">
      <c r="A3" s="95"/>
      <c r="B3" s="394" t="s">
        <v>139</v>
      </c>
      <c r="C3" s="382" t="s">
        <v>140</v>
      </c>
      <c r="D3" s="382" t="s">
        <v>26</v>
      </c>
      <c r="E3" s="382"/>
      <c r="F3" s="107" t="s">
        <v>27</v>
      </c>
      <c r="G3" s="382" t="s">
        <v>28</v>
      </c>
      <c r="H3" s="382"/>
      <c r="I3" s="95"/>
      <c r="J3" s="394" t="s">
        <v>139</v>
      </c>
      <c r="K3" s="382" t="s">
        <v>140</v>
      </c>
      <c r="L3" s="382" t="s">
        <v>26</v>
      </c>
      <c r="M3" s="382"/>
      <c r="N3" s="107" t="s">
        <v>27</v>
      </c>
      <c r="O3" s="382" t="s">
        <v>28</v>
      </c>
      <c r="P3" s="382"/>
      <c r="Q3" s="95"/>
      <c r="R3" s="394" t="s">
        <v>139</v>
      </c>
      <c r="S3" s="382" t="s">
        <v>140</v>
      </c>
      <c r="T3" s="382" t="s">
        <v>26</v>
      </c>
      <c r="U3" s="382"/>
      <c r="V3" s="107" t="s">
        <v>27</v>
      </c>
      <c r="W3" s="382" t="s">
        <v>28</v>
      </c>
      <c r="X3" s="382"/>
      <c r="Y3" s="100"/>
    </row>
    <row r="4" spans="1:25" x14ac:dyDescent="0.25">
      <c r="A4" s="95"/>
      <c r="B4" s="394"/>
      <c r="C4" s="382"/>
      <c r="D4" s="107" t="s">
        <v>604</v>
      </c>
      <c r="E4" s="107" t="s">
        <v>602</v>
      </c>
      <c r="F4" s="107" t="s">
        <v>603</v>
      </c>
      <c r="G4" s="107" t="s">
        <v>603</v>
      </c>
      <c r="H4" s="107" t="s">
        <v>605</v>
      </c>
      <c r="I4" s="95"/>
      <c r="J4" s="394"/>
      <c r="K4" s="382"/>
      <c r="L4" s="107" t="s">
        <v>29</v>
      </c>
      <c r="M4" s="107" t="s">
        <v>30</v>
      </c>
      <c r="N4" s="107" t="s">
        <v>29</v>
      </c>
      <c r="O4" s="107" t="s">
        <v>29</v>
      </c>
      <c r="P4" s="107" t="s">
        <v>30</v>
      </c>
      <c r="Q4" s="95"/>
      <c r="R4" s="394"/>
      <c r="S4" s="382"/>
      <c r="T4" s="107" t="s">
        <v>604</v>
      </c>
      <c r="U4" s="107" t="s">
        <v>605</v>
      </c>
      <c r="V4" s="107" t="s">
        <v>604</v>
      </c>
      <c r="W4" s="107" t="s">
        <v>604</v>
      </c>
      <c r="X4" s="107" t="s">
        <v>605</v>
      </c>
      <c r="Y4" s="100"/>
    </row>
    <row r="5" spans="1:25" x14ac:dyDescent="0.25">
      <c r="A5" s="95"/>
      <c r="B5" s="382" t="s">
        <v>141</v>
      </c>
      <c r="C5" s="382"/>
      <c r="D5" s="382"/>
      <c r="E5" s="382"/>
      <c r="F5" s="382"/>
      <c r="G5" s="382"/>
      <c r="H5" s="382"/>
      <c r="I5" s="95"/>
      <c r="J5" s="382" t="s">
        <v>141</v>
      </c>
      <c r="K5" s="382"/>
      <c r="L5" s="382"/>
      <c r="M5" s="382"/>
      <c r="N5" s="382"/>
      <c r="O5" s="382"/>
      <c r="P5" s="382"/>
      <c r="Q5" s="95"/>
      <c r="R5" s="382" t="s">
        <v>141</v>
      </c>
      <c r="S5" s="382"/>
      <c r="T5" s="382"/>
      <c r="U5" s="382"/>
      <c r="V5" s="382"/>
      <c r="W5" s="382"/>
      <c r="X5" s="382"/>
      <c r="Y5" s="100"/>
    </row>
    <row r="6" spans="1:25" ht="25.5" x14ac:dyDescent="0.25">
      <c r="A6" s="95"/>
      <c r="B6" s="133">
        <v>1</v>
      </c>
      <c r="C6" s="134" t="s">
        <v>495</v>
      </c>
      <c r="D6" s="365">
        <f>E6*$D$2</f>
        <v>0</v>
      </c>
      <c r="E6" s="366">
        <v>0</v>
      </c>
      <c r="F6" s="345">
        <f>D6*0.19</f>
        <v>0</v>
      </c>
      <c r="G6" s="345">
        <f>D6+F6</f>
        <v>0</v>
      </c>
      <c r="H6" s="345">
        <f>G6/$D$2</f>
        <v>0</v>
      </c>
      <c r="I6" s="95"/>
      <c r="J6" s="133">
        <v>1</v>
      </c>
      <c r="K6" s="134" t="s">
        <v>495</v>
      </c>
      <c r="L6" s="365">
        <f>M6*$D$2</f>
        <v>0</v>
      </c>
      <c r="M6" s="366"/>
      <c r="N6" s="345">
        <f>L6*0.19</f>
        <v>0</v>
      </c>
      <c r="O6" s="345">
        <f>L6+N6</f>
        <v>0</v>
      </c>
      <c r="P6" s="345">
        <f>O6/$D$2</f>
        <v>0</v>
      </c>
      <c r="Q6" s="95"/>
      <c r="R6" s="133">
        <v>1</v>
      </c>
      <c r="S6" s="134" t="s">
        <v>495</v>
      </c>
      <c r="T6" s="345">
        <f t="shared" ref="T6:T12" si="0">D6+L6</f>
        <v>0</v>
      </c>
      <c r="U6" s="345">
        <f t="shared" ref="U6:U12" si="1">T6/$D$2</f>
        <v>0</v>
      </c>
      <c r="V6" s="345">
        <f t="shared" ref="V6:V12" si="2">T6*0.19</f>
        <v>0</v>
      </c>
      <c r="W6" s="345">
        <f t="shared" ref="W6:W12" si="3">T6+V6</f>
        <v>0</v>
      </c>
      <c r="X6" s="345">
        <f t="shared" ref="X6:X12" si="4">W6/$D$2</f>
        <v>0</v>
      </c>
      <c r="Y6" s="100"/>
    </row>
    <row r="7" spans="1:25" x14ac:dyDescent="0.25">
      <c r="A7" s="95"/>
      <c r="B7" s="133">
        <v>2</v>
      </c>
      <c r="C7" s="134" t="s">
        <v>496</v>
      </c>
      <c r="D7" s="365">
        <f>E7*$D$2</f>
        <v>0</v>
      </c>
      <c r="E7" s="366">
        <v>0</v>
      </c>
      <c r="F7" s="345">
        <f>D7*0.19</f>
        <v>0</v>
      </c>
      <c r="G7" s="345">
        <f>D7+F7</f>
        <v>0</v>
      </c>
      <c r="H7" s="345">
        <f>G7/$D$2</f>
        <v>0</v>
      </c>
      <c r="I7" s="95"/>
      <c r="J7" s="133">
        <v>2</v>
      </c>
      <c r="K7" s="134" t="s">
        <v>496</v>
      </c>
      <c r="L7" s="365">
        <f>M7*$D$2</f>
        <v>0</v>
      </c>
      <c r="M7" s="366"/>
      <c r="N7" s="345">
        <f>L7*0.19</f>
        <v>0</v>
      </c>
      <c r="O7" s="345">
        <f>L7+N7</f>
        <v>0</v>
      </c>
      <c r="P7" s="345">
        <f>O7/$D$2</f>
        <v>0</v>
      </c>
      <c r="Q7" s="95"/>
      <c r="R7" s="133">
        <v>2</v>
      </c>
      <c r="S7" s="134" t="s">
        <v>496</v>
      </c>
      <c r="T7" s="345">
        <f t="shared" si="0"/>
        <v>0</v>
      </c>
      <c r="U7" s="345">
        <f t="shared" si="1"/>
        <v>0</v>
      </c>
      <c r="V7" s="345">
        <f t="shared" si="2"/>
        <v>0</v>
      </c>
      <c r="W7" s="345">
        <f t="shared" si="3"/>
        <v>0</v>
      </c>
      <c r="X7" s="345">
        <f t="shared" si="4"/>
        <v>0</v>
      </c>
      <c r="Y7" s="100"/>
    </row>
    <row r="8" spans="1:25" x14ac:dyDescent="0.25">
      <c r="A8" s="95"/>
      <c r="B8" s="133">
        <v>3</v>
      </c>
      <c r="C8" s="134" t="s">
        <v>497</v>
      </c>
      <c r="D8" s="365">
        <f>58872.7+93809.28+153887.76</f>
        <v>306569.74</v>
      </c>
      <c r="E8" s="366">
        <f t="shared" ref="E8" si="5">D8/$D$2</f>
        <v>62276.746500903973</v>
      </c>
      <c r="F8" s="345">
        <f>D8*0.19</f>
        <v>58248.250599999999</v>
      </c>
      <c r="G8" s="345">
        <f>D8+F8</f>
        <v>364817.99060000002</v>
      </c>
      <c r="H8" s="345">
        <f>G8/$D$2</f>
        <v>74109.328336075734</v>
      </c>
      <c r="I8" s="95"/>
      <c r="J8" s="133">
        <v>3</v>
      </c>
      <c r="K8" s="134" t="s">
        <v>497</v>
      </c>
      <c r="L8" s="365">
        <f>25893.87+7234.48+13079.88+30882.56+28950.56+5359.45</f>
        <v>111400.79999999999</v>
      </c>
      <c r="M8" s="366">
        <f>L8/$D$2</f>
        <v>22630.020110914742</v>
      </c>
      <c r="N8" s="345">
        <f>L8*0.19</f>
        <v>21166.151999999998</v>
      </c>
      <c r="O8" s="345">
        <f>L8+N8</f>
        <v>132566.95199999999</v>
      </c>
      <c r="P8" s="345">
        <f>O8/$D$2</f>
        <v>26929.723931988541</v>
      </c>
      <c r="Q8" s="95"/>
      <c r="R8" s="133">
        <v>3</v>
      </c>
      <c r="S8" s="134" t="s">
        <v>497</v>
      </c>
      <c r="T8" s="345">
        <f t="shared" si="0"/>
        <v>417970.54</v>
      </c>
      <c r="U8" s="345">
        <f t="shared" si="1"/>
        <v>84906.766611818719</v>
      </c>
      <c r="V8" s="345">
        <f t="shared" si="2"/>
        <v>79414.402600000001</v>
      </c>
      <c r="W8" s="345">
        <f t="shared" si="3"/>
        <v>497384.94259999995</v>
      </c>
      <c r="X8" s="345">
        <f t="shared" si="4"/>
        <v>101039.05226806426</v>
      </c>
      <c r="Y8" s="100"/>
    </row>
    <row r="9" spans="1:25" x14ac:dyDescent="0.25">
      <c r="A9" s="95"/>
      <c r="B9" s="133">
        <v>4</v>
      </c>
      <c r="C9" s="134" t="s">
        <v>498</v>
      </c>
      <c r="D9" s="367">
        <f>SUM(D10:D12)</f>
        <v>97092.64</v>
      </c>
      <c r="E9" s="367">
        <f>SUM(E10:E12)</f>
        <v>19723.452576837914</v>
      </c>
      <c r="F9" s="367">
        <f t="shared" ref="F9:H9" si="6">SUM(F10:F12)</f>
        <v>18447.601600000002</v>
      </c>
      <c r="G9" s="367">
        <f t="shared" si="6"/>
        <v>115540.24160000001</v>
      </c>
      <c r="H9" s="367">
        <f t="shared" si="6"/>
        <v>23470.90856643712</v>
      </c>
      <c r="I9" s="95"/>
      <c r="J9" s="133">
        <v>4</v>
      </c>
      <c r="K9" s="134" t="s">
        <v>498</v>
      </c>
      <c r="L9" s="367">
        <f>SUM(L10:L12)</f>
        <v>15062.62</v>
      </c>
      <c r="M9" s="367">
        <f t="shared" ref="M9:P9" si="7">SUM(M10:M12)</f>
        <v>3059.8289556544178</v>
      </c>
      <c r="N9" s="367">
        <f t="shared" si="7"/>
        <v>2861.8978000000002</v>
      </c>
      <c r="O9" s="367">
        <f t="shared" si="7"/>
        <v>17924.517800000001</v>
      </c>
      <c r="P9" s="367">
        <f t="shared" si="7"/>
        <v>3641.196457228757</v>
      </c>
      <c r="Q9" s="95"/>
      <c r="R9" s="133">
        <v>4</v>
      </c>
      <c r="S9" s="134" t="s">
        <v>498</v>
      </c>
      <c r="T9" s="345">
        <f t="shared" si="0"/>
        <v>112155.26</v>
      </c>
      <c r="U9" s="345">
        <f t="shared" si="1"/>
        <v>22783.281532492332</v>
      </c>
      <c r="V9" s="345">
        <f t="shared" si="2"/>
        <v>21309.499400000001</v>
      </c>
      <c r="W9" s="345">
        <f t="shared" si="3"/>
        <v>133464.75939999998</v>
      </c>
      <c r="X9" s="345">
        <f t="shared" si="4"/>
        <v>27112.10502366587</v>
      </c>
      <c r="Y9" s="100"/>
    </row>
    <row r="10" spans="1:25" x14ac:dyDescent="0.25">
      <c r="A10" s="95"/>
      <c r="B10" s="133">
        <v>5</v>
      </c>
      <c r="C10" s="134" t="s">
        <v>142</v>
      </c>
      <c r="D10" s="365">
        <v>0</v>
      </c>
      <c r="E10" s="366">
        <f>D10/$D$2</f>
        <v>0</v>
      </c>
      <c r="F10" s="345">
        <f>D10*0.19</f>
        <v>0</v>
      </c>
      <c r="G10" s="345">
        <f>D10+F10</f>
        <v>0</v>
      </c>
      <c r="H10" s="345">
        <f>G10/$D$2</f>
        <v>0</v>
      </c>
      <c r="I10" s="95"/>
      <c r="J10" s="133">
        <v>5</v>
      </c>
      <c r="K10" s="134" t="s">
        <v>142</v>
      </c>
      <c r="L10" s="365">
        <v>0</v>
      </c>
      <c r="M10" s="366">
        <f>L10/$D$2</f>
        <v>0</v>
      </c>
      <c r="N10" s="345">
        <f>L10*0.19</f>
        <v>0</v>
      </c>
      <c r="O10" s="345">
        <f>L10+N10</f>
        <v>0</v>
      </c>
      <c r="P10" s="345">
        <f>O10/$D$2</f>
        <v>0</v>
      </c>
      <c r="Q10" s="95"/>
      <c r="R10" s="133">
        <v>5</v>
      </c>
      <c r="S10" s="134" t="s">
        <v>142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6</v>
      </c>
      <c r="C11" s="134" t="s">
        <v>621</v>
      </c>
      <c r="D11" s="365">
        <v>0</v>
      </c>
      <c r="E11" s="366">
        <f t="shared" ref="E11:E12" si="8">D11/$D$2</f>
        <v>0</v>
      </c>
      <c r="F11" s="345">
        <f>D11*0.19</f>
        <v>0</v>
      </c>
      <c r="G11" s="345">
        <f>D11+F11</f>
        <v>0</v>
      </c>
      <c r="H11" s="345">
        <f>G11/$D$2</f>
        <v>0</v>
      </c>
      <c r="I11" s="95"/>
      <c r="J11" s="133">
        <v>6</v>
      </c>
      <c r="K11" s="134" t="s">
        <v>621</v>
      </c>
      <c r="L11" s="365">
        <v>15062.62</v>
      </c>
      <c r="M11" s="366">
        <f t="shared" ref="M11:M12" si="9">L11/$D$2</f>
        <v>3059.8289556544178</v>
      </c>
      <c r="N11" s="345">
        <f>L11*0.19</f>
        <v>2861.8978000000002</v>
      </c>
      <c r="O11" s="345">
        <f>L11+N11</f>
        <v>17924.517800000001</v>
      </c>
      <c r="P11" s="345">
        <f>O11/$D$2</f>
        <v>3641.196457228757</v>
      </c>
      <c r="Q11" s="95"/>
      <c r="R11" s="133">
        <v>6</v>
      </c>
      <c r="S11" s="134" t="s">
        <v>621</v>
      </c>
      <c r="T11" s="345">
        <f t="shared" si="0"/>
        <v>15062.62</v>
      </c>
      <c r="U11" s="345">
        <f t="shared" si="1"/>
        <v>3059.8289556544178</v>
      </c>
      <c r="V11" s="345">
        <f t="shared" si="2"/>
        <v>2861.8978000000002</v>
      </c>
      <c r="W11" s="345">
        <f t="shared" si="3"/>
        <v>17924.517800000001</v>
      </c>
      <c r="X11" s="345">
        <f t="shared" si="4"/>
        <v>3641.196457228757</v>
      </c>
      <c r="Y11" s="100"/>
    </row>
    <row r="12" spans="1:25" x14ac:dyDescent="0.25">
      <c r="A12" s="95"/>
      <c r="B12" s="133">
        <v>7</v>
      </c>
      <c r="C12" s="134" t="s">
        <v>500</v>
      </c>
      <c r="D12" s="365">
        <f>97092.64</f>
        <v>97092.64</v>
      </c>
      <c r="E12" s="366">
        <f t="shared" si="8"/>
        <v>19723.452576837914</v>
      </c>
      <c r="F12" s="345">
        <f>D12*0.19</f>
        <v>18447.601600000002</v>
      </c>
      <c r="G12" s="345">
        <f>D12+F12</f>
        <v>115540.24160000001</v>
      </c>
      <c r="H12" s="345">
        <f>G12/$D$2</f>
        <v>23470.90856643712</v>
      </c>
      <c r="I12" s="95"/>
      <c r="J12" s="133">
        <v>7</v>
      </c>
      <c r="K12" s="134" t="s">
        <v>500</v>
      </c>
      <c r="L12" s="365">
        <v>0</v>
      </c>
      <c r="M12" s="366">
        <f t="shared" si="9"/>
        <v>0</v>
      </c>
      <c r="N12" s="345">
        <f>L12*0.19</f>
        <v>0</v>
      </c>
      <c r="O12" s="345">
        <f>L12+N12</f>
        <v>0</v>
      </c>
      <c r="P12" s="345">
        <f>O12/$D$2</f>
        <v>0</v>
      </c>
      <c r="Q12" s="95"/>
      <c r="R12" s="133">
        <v>7</v>
      </c>
      <c r="S12" s="134" t="s">
        <v>500</v>
      </c>
      <c r="T12" s="345">
        <f t="shared" si="0"/>
        <v>97092.64</v>
      </c>
      <c r="U12" s="345">
        <f t="shared" si="1"/>
        <v>19723.452576837914</v>
      </c>
      <c r="V12" s="345">
        <f t="shared" si="2"/>
        <v>18447.601600000002</v>
      </c>
      <c r="W12" s="345">
        <f t="shared" si="3"/>
        <v>115540.24160000001</v>
      </c>
      <c r="X12" s="345">
        <f t="shared" si="4"/>
        <v>23470.90856643712</v>
      </c>
      <c r="Y12" s="100"/>
    </row>
    <row r="13" spans="1:25" x14ac:dyDescent="0.25">
      <c r="A13" s="95"/>
      <c r="B13" s="138"/>
      <c r="C13" s="139" t="s">
        <v>143</v>
      </c>
      <c r="D13" s="346">
        <f>SUM(D6:D9)</f>
        <v>403662.38</v>
      </c>
      <c r="E13" s="346">
        <f>SUM(E6:E9)</f>
        <v>82000.199077741883</v>
      </c>
      <c r="F13" s="346">
        <f t="shared" ref="F13:H13" si="10">SUM(F6:F9)</f>
        <v>76695.852199999994</v>
      </c>
      <c r="G13" s="346">
        <f t="shared" si="10"/>
        <v>480358.23220000003</v>
      </c>
      <c r="H13" s="346">
        <f t="shared" si="10"/>
        <v>97580.236902512857</v>
      </c>
      <c r="I13" s="95"/>
      <c r="J13" s="138"/>
      <c r="K13" s="139" t="s">
        <v>143</v>
      </c>
      <c r="L13" s="346">
        <f>SUM(L6:L9)</f>
        <v>126463.41999999998</v>
      </c>
      <c r="M13" s="346">
        <f t="shared" ref="M13:P13" si="11">SUM(M6:M9)</f>
        <v>25689.849066569161</v>
      </c>
      <c r="N13" s="346">
        <f t="shared" si="11"/>
        <v>24028.049799999997</v>
      </c>
      <c r="O13" s="346">
        <f t="shared" si="11"/>
        <v>150491.46979999999</v>
      </c>
      <c r="P13" s="346">
        <f t="shared" si="11"/>
        <v>30570.920389217299</v>
      </c>
      <c r="Q13" s="95"/>
      <c r="R13" s="138"/>
      <c r="S13" s="139" t="s">
        <v>143</v>
      </c>
      <c r="T13" s="346">
        <f>SUM(T6:T9)</f>
        <v>530125.79999999993</v>
      </c>
      <c r="U13" s="346">
        <f t="shared" ref="U13:X13" si="12">SUM(U6:U9)</f>
        <v>107690.04814431105</v>
      </c>
      <c r="V13" s="346">
        <f t="shared" si="12"/>
        <v>100723.902</v>
      </c>
      <c r="W13" s="346">
        <f t="shared" si="12"/>
        <v>630849.70199999993</v>
      </c>
      <c r="X13" s="346">
        <f t="shared" si="12"/>
        <v>128151.15729173014</v>
      </c>
      <c r="Y13" s="100"/>
    </row>
    <row r="14" spans="1:25" x14ac:dyDescent="0.25">
      <c r="A14" s="95"/>
      <c r="B14" s="382" t="s">
        <v>144</v>
      </c>
      <c r="C14" s="382"/>
      <c r="D14" s="382"/>
      <c r="E14" s="382"/>
      <c r="F14" s="382"/>
      <c r="G14" s="382"/>
      <c r="H14" s="382"/>
      <c r="I14" s="95"/>
      <c r="J14" s="382" t="s">
        <v>144</v>
      </c>
      <c r="K14" s="382"/>
      <c r="L14" s="382"/>
      <c r="M14" s="382"/>
      <c r="N14" s="382"/>
      <c r="O14" s="382"/>
      <c r="P14" s="382"/>
      <c r="Q14" s="95"/>
      <c r="R14" s="382" t="s">
        <v>144</v>
      </c>
      <c r="S14" s="382"/>
      <c r="T14" s="382"/>
      <c r="U14" s="382"/>
      <c r="V14" s="382"/>
      <c r="W14" s="382"/>
      <c r="X14" s="382"/>
      <c r="Y14" s="100"/>
    </row>
    <row r="15" spans="1:25" x14ac:dyDescent="0.25">
      <c r="A15" s="95"/>
      <c r="B15" s="133">
        <v>1</v>
      </c>
      <c r="C15" s="134" t="s">
        <v>145</v>
      </c>
      <c r="D15" s="368">
        <f>6196.32</f>
        <v>6196.32</v>
      </c>
      <c r="E15" s="366">
        <f t="shared" ref="E15" si="13">D15/$D$2</f>
        <v>1258.7238710463769</v>
      </c>
      <c r="F15" s="345">
        <f>D15*0.19</f>
        <v>1177.3008</v>
      </c>
      <c r="G15" s="345">
        <f>D15+F15</f>
        <v>7373.6207999999997</v>
      </c>
      <c r="H15" s="345">
        <f>G15/$D$2</f>
        <v>1497.8814065451886</v>
      </c>
      <c r="I15" s="95"/>
      <c r="J15" s="133">
        <v>1</v>
      </c>
      <c r="K15" s="134" t="s">
        <v>145</v>
      </c>
      <c r="L15" s="368">
        <f>11485.48+78528</f>
        <v>90013.48</v>
      </c>
      <c r="M15" s="366">
        <f>L15/$D$2</f>
        <v>18285.388100026408</v>
      </c>
      <c r="N15" s="345">
        <f>L15*0.19</f>
        <v>17102.5612</v>
      </c>
      <c r="O15" s="345">
        <f>L15+N15</f>
        <v>107116.04119999999</v>
      </c>
      <c r="P15" s="345">
        <f>O15/$D$2</f>
        <v>21759.611839031426</v>
      </c>
      <c r="Q15" s="95"/>
      <c r="R15" s="133">
        <v>1</v>
      </c>
      <c r="S15" s="134" t="s">
        <v>145</v>
      </c>
      <c r="T15" s="345">
        <f>D15+L15</f>
        <v>96209.799999999988</v>
      </c>
      <c r="U15" s="345">
        <f>T15/$D$2</f>
        <v>19544.111971072783</v>
      </c>
      <c r="V15" s="345">
        <f>T15*0.19</f>
        <v>18279.861999999997</v>
      </c>
      <c r="W15" s="345">
        <f>T15+V15</f>
        <v>114489.66199999998</v>
      </c>
      <c r="X15" s="345">
        <f>W15/$D$2</f>
        <v>23257.49324557661</v>
      </c>
      <c r="Y15" s="100"/>
    </row>
    <row r="16" spans="1:25" x14ac:dyDescent="0.25">
      <c r="A16" s="95"/>
      <c r="B16" s="138"/>
      <c r="C16" s="139" t="s">
        <v>146</v>
      </c>
      <c r="D16" s="346">
        <f>D15</f>
        <v>6196.32</v>
      </c>
      <c r="E16" s="346">
        <f>E15</f>
        <v>1258.7238710463769</v>
      </c>
      <c r="F16" s="346">
        <f>F15</f>
        <v>1177.3008</v>
      </c>
      <c r="G16" s="346">
        <f>G15</f>
        <v>7373.6207999999997</v>
      </c>
      <c r="H16" s="346">
        <f>H15</f>
        <v>1497.8814065451886</v>
      </c>
      <c r="I16" s="95"/>
      <c r="J16" s="138"/>
      <c r="K16" s="139" t="s">
        <v>146</v>
      </c>
      <c r="L16" s="346">
        <f>L15</f>
        <v>90013.48</v>
      </c>
      <c r="M16" s="346">
        <f>M15</f>
        <v>18285.388100026408</v>
      </c>
      <c r="N16" s="346">
        <f>N15</f>
        <v>17102.5612</v>
      </c>
      <c r="O16" s="346">
        <f>O15</f>
        <v>107116.04119999999</v>
      </c>
      <c r="P16" s="346">
        <f>P15</f>
        <v>21759.611839031426</v>
      </c>
      <c r="Q16" s="95"/>
      <c r="R16" s="138"/>
      <c r="S16" s="139" t="s">
        <v>146</v>
      </c>
      <c r="T16" s="346">
        <f>T15</f>
        <v>96209.799999999988</v>
      </c>
      <c r="U16" s="346">
        <f>U15</f>
        <v>19544.111971072783</v>
      </c>
      <c r="V16" s="346">
        <f>V15</f>
        <v>18279.861999999997</v>
      </c>
      <c r="W16" s="346">
        <f>W15</f>
        <v>114489.66199999998</v>
      </c>
      <c r="X16" s="346">
        <f>X15</f>
        <v>23257.49324557661</v>
      </c>
      <c r="Y16" s="100"/>
    </row>
    <row r="17" spans="1:25" x14ac:dyDescent="0.25">
      <c r="A17" s="95"/>
      <c r="B17" s="382" t="s">
        <v>147</v>
      </c>
      <c r="C17" s="382"/>
      <c r="D17" s="382"/>
      <c r="E17" s="382"/>
      <c r="F17" s="382"/>
      <c r="G17" s="382"/>
      <c r="H17" s="382"/>
      <c r="I17" s="95"/>
      <c r="J17" s="382" t="s">
        <v>147</v>
      </c>
      <c r="K17" s="382"/>
      <c r="L17" s="382"/>
      <c r="M17" s="382"/>
      <c r="N17" s="382"/>
      <c r="O17" s="382"/>
      <c r="P17" s="382"/>
      <c r="Q17" s="95"/>
      <c r="R17" s="382" t="s">
        <v>147</v>
      </c>
      <c r="S17" s="382"/>
      <c r="T17" s="382"/>
      <c r="U17" s="382"/>
      <c r="V17" s="382"/>
      <c r="W17" s="382"/>
      <c r="X17" s="382"/>
      <c r="Y17" s="100"/>
    </row>
    <row r="18" spans="1:25" x14ac:dyDescent="0.25">
      <c r="A18" s="95"/>
      <c r="B18" s="133">
        <v>1</v>
      </c>
      <c r="C18" s="134" t="s">
        <v>148</v>
      </c>
      <c r="D18" s="365">
        <v>97777.01</v>
      </c>
      <c r="E18" s="366">
        <f t="shared" ref="E18" si="14">D18/$D$2</f>
        <v>19862.475877059336</v>
      </c>
      <c r="F18" s="345">
        <f>D18*0.19</f>
        <v>18577.6319</v>
      </c>
      <c r="G18" s="345">
        <f>D18+F18</f>
        <v>116354.64189999999</v>
      </c>
      <c r="H18" s="345">
        <f>G18/$D$2</f>
        <v>23636.346293700608</v>
      </c>
      <c r="I18" s="95"/>
      <c r="J18" s="133">
        <v>1</v>
      </c>
      <c r="K18" s="134" t="s">
        <v>148</v>
      </c>
      <c r="L18" s="365">
        <f>117120-97777.01</f>
        <v>19342.990000000005</v>
      </c>
      <c r="M18" s="366">
        <f>L18/$D$2</f>
        <v>3929.3456842789537</v>
      </c>
      <c r="N18" s="345">
        <f>L18*0.19</f>
        <v>3675.1681000000012</v>
      </c>
      <c r="O18" s="345">
        <f>L18+N18</f>
        <v>23018.158100000008</v>
      </c>
      <c r="P18" s="345">
        <f>O18/$D$2</f>
        <v>4675.9213642919549</v>
      </c>
      <c r="Q18" s="95"/>
      <c r="R18" s="133">
        <v>1</v>
      </c>
      <c r="S18" s="134" t="s">
        <v>148</v>
      </c>
      <c r="T18" s="345">
        <f>D18+L18</f>
        <v>117120</v>
      </c>
      <c r="U18" s="345">
        <f>T18/$D$2</f>
        <v>23791.821561338289</v>
      </c>
      <c r="V18" s="345">
        <f>T18*0.19</f>
        <v>22252.799999999999</v>
      </c>
      <c r="W18" s="345">
        <f>T18+V18</f>
        <v>139372.79999999999</v>
      </c>
      <c r="X18" s="345">
        <f>W18/$D$2</f>
        <v>28312.267657992565</v>
      </c>
      <c r="Y18" s="100"/>
    </row>
    <row r="19" spans="1:25" x14ac:dyDescent="0.25">
      <c r="A19" s="95"/>
      <c r="B19" s="133">
        <v>2</v>
      </c>
      <c r="C19" s="134" t="s">
        <v>149</v>
      </c>
      <c r="D19" s="365">
        <f>E19*$D$2</f>
        <v>0</v>
      </c>
      <c r="E19" s="366">
        <v>0</v>
      </c>
      <c r="F19" s="345">
        <f>D19*0.19</f>
        <v>0</v>
      </c>
      <c r="G19" s="345">
        <f>D19+F19</f>
        <v>0</v>
      </c>
      <c r="H19" s="345">
        <f>G19/$D$2</f>
        <v>0</v>
      </c>
      <c r="I19" s="95"/>
      <c r="J19" s="133">
        <v>2</v>
      </c>
      <c r="K19" s="134" t="s">
        <v>149</v>
      </c>
      <c r="L19" s="365">
        <f>M19*$D$2</f>
        <v>0</v>
      </c>
      <c r="M19" s="366">
        <v>0</v>
      </c>
      <c r="N19" s="345">
        <f>L19*0.19</f>
        <v>0</v>
      </c>
      <c r="O19" s="345">
        <f>L19+N19</f>
        <v>0</v>
      </c>
      <c r="P19" s="345">
        <f>O19/$D$2</f>
        <v>0</v>
      </c>
      <c r="Q19" s="95"/>
      <c r="R19" s="133">
        <v>2</v>
      </c>
      <c r="S19" s="134" t="s">
        <v>149</v>
      </c>
      <c r="T19" s="345">
        <f>D19+L19</f>
        <v>0</v>
      </c>
      <c r="U19" s="345">
        <f>T19/$D$2</f>
        <v>0</v>
      </c>
      <c r="V19" s="345">
        <f>T19*0.19</f>
        <v>0</v>
      </c>
      <c r="W19" s="345">
        <f>T19+V19</f>
        <v>0</v>
      </c>
      <c r="X19" s="345">
        <f>W19/$D$2</f>
        <v>0</v>
      </c>
      <c r="Y19" s="100"/>
    </row>
    <row r="20" spans="1:25" x14ac:dyDescent="0.25">
      <c r="A20" s="95"/>
      <c r="B20" s="133">
        <v>3</v>
      </c>
      <c r="C20" s="134" t="s">
        <v>101</v>
      </c>
      <c r="D20" s="365">
        <f>E20*$D$2</f>
        <v>0</v>
      </c>
      <c r="E20" s="366">
        <v>0</v>
      </c>
      <c r="F20" s="345">
        <f>D20*0.19</f>
        <v>0</v>
      </c>
      <c r="G20" s="345">
        <f>D20+F20</f>
        <v>0</v>
      </c>
      <c r="H20" s="345">
        <f>G20/$D$2</f>
        <v>0</v>
      </c>
      <c r="I20" s="95"/>
      <c r="J20" s="133">
        <v>3</v>
      </c>
      <c r="K20" s="134" t="s">
        <v>101</v>
      </c>
      <c r="L20" s="365">
        <f>M20*$D$2</f>
        <v>0</v>
      </c>
      <c r="M20" s="366">
        <v>0</v>
      </c>
      <c r="N20" s="345">
        <f>L20*0.19</f>
        <v>0</v>
      </c>
      <c r="O20" s="345">
        <f>L20+N20</f>
        <v>0</v>
      </c>
      <c r="P20" s="345">
        <f>O20/$D$2</f>
        <v>0</v>
      </c>
      <c r="Q20" s="95"/>
      <c r="R20" s="133">
        <v>3</v>
      </c>
      <c r="S20" s="134" t="s">
        <v>101</v>
      </c>
      <c r="T20" s="345">
        <f>D20+L20</f>
        <v>0</v>
      </c>
      <c r="U20" s="345">
        <f>T20/$D$2</f>
        <v>0</v>
      </c>
      <c r="V20" s="345">
        <f>T20*0.19</f>
        <v>0</v>
      </c>
      <c r="W20" s="345">
        <f>T20+V20</f>
        <v>0</v>
      </c>
      <c r="X20" s="345">
        <f>W20/$D$2</f>
        <v>0</v>
      </c>
      <c r="Y20" s="100"/>
    </row>
    <row r="21" spans="1:25" x14ac:dyDescent="0.25">
      <c r="A21" s="95"/>
      <c r="B21" s="138"/>
      <c r="C21" s="139" t="s">
        <v>150</v>
      </c>
      <c r="D21" s="346">
        <f>SUM(D18:D20)</f>
        <v>97777.01</v>
      </c>
      <c r="E21" s="346">
        <f>SUM(E18:E20)</f>
        <v>19862.475877059336</v>
      </c>
      <c r="F21" s="346">
        <f>SUM(F18:F20)</f>
        <v>18577.6319</v>
      </c>
      <c r="G21" s="346">
        <f>SUM(G18:G20)</f>
        <v>116354.64189999999</v>
      </c>
      <c r="H21" s="346">
        <f>SUM(H18:H20)</f>
        <v>23636.346293700608</v>
      </c>
      <c r="I21" s="95"/>
      <c r="J21" s="138"/>
      <c r="K21" s="139" t="s">
        <v>150</v>
      </c>
      <c r="L21" s="346">
        <f>SUM(L18:L20)</f>
        <v>19342.990000000005</v>
      </c>
      <c r="M21" s="346">
        <f>SUM(M18:M20)</f>
        <v>3929.3456842789537</v>
      </c>
      <c r="N21" s="346">
        <f>SUM(N18:N20)</f>
        <v>3675.1681000000012</v>
      </c>
      <c r="O21" s="346">
        <f>SUM(O18:O20)</f>
        <v>23018.158100000008</v>
      </c>
      <c r="P21" s="346">
        <f>SUM(P18:P20)</f>
        <v>4675.9213642919549</v>
      </c>
      <c r="Q21" s="95"/>
      <c r="R21" s="138"/>
      <c r="S21" s="139" t="s">
        <v>150</v>
      </c>
      <c r="T21" s="346">
        <f>SUM(T18:T20)</f>
        <v>117120</v>
      </c>
      <c r="U21" s="346">
        <f>SUM(U18:U20)</f>
        <v>23791.821561338289</v>
      </c>
      <c r="V21" s="346">
        <f>SUM(V18:V20)</f>
        <v>22252.799999999999</v>
      </c>
      <c r="W21" s="346">
        <f>SUM(W18:W20)</f>
        <v>139372.79999999999</v>
      </c>
      <c r="X21" s="346">
        <f>SUM(X18:X20)</f>
        <v>28312.267657992565</v>
      </c>
      <c r="Y21" s="100"/>
    </row>
    <row r="22" spans="1:25" x14ac:dyDescent="0.25">
      <c r="A22" s="95"/>
      <c r="B22" s="142"/>
      <c r="C22" s="107" t="s">
        <v>151</v>
      </c>
      <c r="D22" s="341">
        <f>D21+D16+D13</f>
        <v>507635.70999999996</v>
      </c>
      <c r="E22" s="341">
        <f>E21+E16+E13</f>
        <v>103121.3988258476</v>
      </c>
      <c r="F22" s="341">
        <f>F21+F16+F13</f>
        <v>96450.784899999999</v>
      </c>
      <c r="G22" s="341">
        <f>G21+G16+G13</f>
        <v>604086.49490000005</v>
      </c>
      <c r="H22" s="341">
        <f>H21+H16+H13</f>
        <v>122714.46460275866</v>
      </c>
      <c r="I22" s="95"/>
      <c r="J22" s="142"/>
      <c r="K22" s="107" t="s">
        <v>151</v>
      </c>
      <c r="L22" s="341">
        <f>L21+L16+L13</f>
        <v>235819.88999999998</v>
      </c>
      <c r="M22" s="341">
        <f>M21+M16+M13</f>
        <v>47904.582850874518</v>
      </c>
      <c r="N22" s="341">
        <f>N21+N16+N13</f>
        <v>44805.7791</v>
      </c>
      <c r="O22" s="341">
        <f>O21+O16+O13</f>
        <v>280625.6691</v>
      </c>
      <c r="P22" s="341">
        <f>P21+P16+P13</f>
        <v>57006.453592540682</v>
      </c>
      <c r="Q22" s="95"/>
      <c r="R22" s="142"/>
      <c r="S22" s="107" t="s">
        <v>151</v>
      </c>
      <c r="T22" s="341">
        <f>T21+T16+T13</f>
        <v>743455.59999999986</v>
      </c>
      <c r="U22" s="341">
        <f>U21+U16+U13</f>
        <v>151025.98167672212</v>
      </c>
      <c r="V22" s="341">
        <f>V21+V16+V13</f>
        <v>141256.56400000001</v>
      </c>
      <c r="W22" s="341">
        <f>W21+W16+W13</f>
        <v>884712.16399999987</v>
      </c>
      <c r="X22" s="341">
        <f>X21+X16+X13</f>
        <v>179720.91819529931</v>
      </c>
      <c r="Y22" s="100"/>
    </row>
    <row r="23" spans="1:25" x14ac:dyDescent="0.25">
      <c r="A23" s="100"/>
      <c r="B23" s="100"/>
      <c r="C23" s="100"/>
      <c r="D23" s="100"/>
      <c r="E23" s="100"/>
      <c r="F23" s="100"/>
      <c r="G23" s="100"/>
      <c r="H23" s="143">
        <f>H22-E22</f>
        <v>19593.065776911055</v>
      </c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43">
        <f>X22-U22</f>
        <v>28694.936518577189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33" spans="5:5" x14ac:dyDescent="0.25">
      <c r="E33" s="361"/>
    </row>
    <row r="34" spans="5:5" x14ac:dyDescent="0.25">
      <c r="E34" s="361"/>
    </row>
    <row r="35" spans="5:5" x14ac:dyDescent="0.25">
      <c r="E35" s="361"/>
    </row>
    <row r="36" spans="5:5" x14ac:dyDescent="0.25">
      <c r="E36" s="361"/>
    </row>
  </sheetData>
  <mergeCells count="36">
    <mergeCell ref="B2:C2"/>
    <mergeCell ref="G2:H2"/>
    <mergeCell ref="J2:K2"/>
    <mergeCell ref="O2:P2"/>
    <mergeCell ref="B3:B4"/>
    <mergeCell ref="C3:C4"/>
    <mergeCell ref="D3:E3"/>
    <mergeCell ref="G3:H3"/>
    <mergeCell ref="J3:J4"/>
    <mergeCell ref="O1:P1"/>
    <mergeCell ref="R1:S1"/>
    <mergeCell ref="B5:H5"/>
    <mergeCell ref="J5:P5"/>
    <mergeCell ref="R5:X5"/>
    <mergeCell ref="W3:X3"/>
    <mergeCell ref="R2:S2"/>
    <mergeCell ref="W2:X2"/>
    <mergeCell ref="T1:V1"/>
    <mergeCell ref="K3:K4"/>
    <mergeCell ref="W1:X1"/>
    <mergeCell ref="L3:M3"/>
    <mergeCell ref="O3:P3"/>
    <mergeCell ref="R3:R4"/>
    <mergeCell ref="S3:S4"/>
    <mergeCell ref="T3:U3"/>
    <mergeCell ref="G1:H1"/>
    <mergeCell ref="B1:C1"/>
    <mergeCell ref="D1:F1"/>
    <mergeCell ref="J1:K1"/>
    <mergeCell ref="L1:N1"/>
    <mergeCell ref="B14:H14"/>
    <mergeCell ref="J14:P14"/>
    <mergeCell ref="R14:X14"/>
    <mergeCell ref="B17:H17"/>
    <mergeCell ref="J17:P17"/>
    <mergeCell ref="R17:X17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512</v>
      </c>
      <c r="C2" s="411"/>
      <c r="D2" s="418" t="s">
        <v>606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DO3  - </v>
      </c>
      <c r="K2" s="411"/>
      <c r="L2" s="410" t="str">
        <f>D2</f>
        <v>Hala Nr. A3+B3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DO3  - </v>
      </c>
      <c r="S2" s="411"/>
      <c r="T2" s="410" t="str">
        <f>D2</f>
        <v>Hala Nr. A3+B3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513</v>
      </c>
      <c r="C2" s="411"/>
      <c r="D2" s="418" t="s">
        <v>607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DO4  - </v>
      </c>
      <c r="K2" s="411"/>
      <c r="L2" s="410" t="str">
        <f>D2</f>
        <v>Hala Nr. A4+B4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DO4  - </v>
      </c>
      <c r="S2" s="411"/>
      <c r="T2" s="410" t="str">
        <f>D2</f>
        <v>Hala Nr. A4+B4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G3:H3"/>
    <mergeCell ref="J3:K3"/>
    <mergeCell ref="O3:P3"/>
    <mergeCell ref="B4:B5"/>
    <mergeCell ref="C4:C5"/>
    <mergeCell ref="D4:E4"/>
    <mergeCell ref="G4:H4"/>
    <mergeCell ref="J4:J5"/>
    <mergeCell ref="R2:S2"/>
    <mergeCell ref="B6:H6"/>
    <mergeCell ref="J6:P6"/>
    <mergeCell ref="R6:X6"/>
    <mergeCell ref="W4:X4"/>
    <mergeCell ref="R3:S3"/>
    <mergeCell ref="W3:X3"/>
    <mergeCell ref="T2:V2"/>
    <mergeCell ref="K4:K5"/>
    <mergeCell ref="W2:X2"/>
    <mergeCell ref="L4:M4"/>
    <mergeCell ref="O4:P4"/>
    <mergeCell ref="R4:R5"/>
    <mergeCell ref="S4:S5"/>
    <mergeCell ref="T4:U4"/>
    <mergeCell ref="B3:C3"/>
    <mergeCell ref="B2:C2"/>
    <mergeCell ref="G2:H2"/>
    <mergeCell ref="D2:F2"/>
    <mergeCell ref="J2:K2"/>
    <mergeCell ref="O2:P2"/>
    <mergeCell ref="L2:N2"/>
    <mergeCell ref="B15:H15"/>
    <mergeCell ref="J15:P15"/>
    <mergeCell ref="R15:X15"/>
    <mergeCell ref="B18:H18"/>
    <mergeCell ref="J18:P18"/>
    <mergeCell ref="R18:X1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514</v>
      </c>
      <c r="C2" s="411"/>
      <c r="D2" s="418" t="s">
        <v>615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DO5  - </v>
      </c>
      <c r="K2" s="411"/>
      <c r="L2" s="410" t="str">
        <f>D2</f>
        <v>Hala Nr. A5+B5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DO5  - </v>
      </c>
      <c r="S2" s="411"/>
      <c r="T2" s="410" t="str">
        <f>D2</f>
        <v>Hala Nr. A5+B5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74726.585999999996</v>
      </c>
      <c r="E7" s="136">
        <f>506*2*15</f>
        <v>15180</v>
      </c>
      <c r="F7" s="134">
        <f>D7*0.19</f>
        <v>14198.05134</v>
      </c>
      <c r="G7" s="134">
        <f>D7+F7</f>
        <v>88924.637340000001</v>
      </c>
      <c r="H7" s="134">
        <f>G7/$D$3</f>
        <v>18064.2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74726.585999999996</v>
      </c>
      <c r="U7" s="345">
        <f t="shared" ref="U7:U13" si="1">T7/$D$3</f>
        <v>15180</v>
      </c>
      <c r="V7" s="345">
        <f t="shared" ref="V7:V13" si="2">T7*0.19</f>
        <v>14198.05134</v>
      </c>
      <c r="W7" s="345">
        <f t="shared" ref="W7:W13" si="3">T7+V7</f>
        <v>88924.637340000001</v>
      </c>
      <c r="X7" s="345">
        <f t="shared" ref="X7:X13" si="4">W7/$D$3</f>
        <v>18064.2</v>
      </c>
      <c r="Y7" s="100"/>
    </row>
    <row r="8" spans="1:25" x14ac:dyDescent="0.25">
      <c r="A8" s="95"/>
      <c r="B8" s="133">
        <v>1</v>
      </c>
      <c r="C8" s="134" t="s">
        <v>495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2</v>
      </c>
      <c r="C9" s="134" t="s">
        <v>496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3</v>
      </c>
      <c r="C10" s="134" t="s">
        <v>497</v>
      </c>
      <c r="D10" s="135">
        <f>E10*$D$3</f>
        <v>0</v>
      </c>
      <c r="E10" s="136">
        <v>0</v>
      </c>
      <c r="F10" s="134">
        <f>D10*0.19</f>
        <v>0</v>
      </c>
      <c r="G10" s="134">
        <f>D10+F10</f>
        <v>0</v>
      </c>
      <c r="H10" s="134">
        <f>G10/$D$3</f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5">SUM(M11:M13)</f>
        <v>0</v>
      </c>
      <c r="N10" s="144">
        <f t="shared" si="5"/>
        <v>0</v>
      </c>
      <c r="O10" s="144">
        <f t="shared" si="5"/>
        <v>0</v>
      </c>
      <c r="P10" s="144">
        <f t="shared" si="5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4</v>
      </c>
      <c r="C11" s="134" t="s">
        <v>498</v>
      </c>
      <c r="D11" s="144">
        <f>SUM(D12:D14)</f>
        <v>0</v>
      </c>
      <c r="E11" s="144">
        <f>SUM(E12:E14)</f>
        <v>0</v>
      </c>
      <c r="F11" s="144">
        <f t="shared" ref="F11:H11" si="6">SUM(F12:F14)</f>
        <v>0</v>
      </c>
      <c r="G11" s="144">
        <f t="shared" si="6"/>
        <v>0</v>
      </c>
      <c r="H11" s="144">
        <f t="shared" si="6"/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5</v>
      </c>
      <c r="C12" s="134" t="s">
        <v>142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6</v>
      </c>
      <c r="C13" s="134" t="s">
        <v>499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3">
        <v>7</v>
      </c>
      <c r="C14" s="134" t="s">
        <v>500</v>
      </c>
      <c r="D14" s="135">
        <f>E14*$D$3</f>
        <v>0</v>
      </c>
      <c r="E14" s="136">
        <v>0</v>
      </c>
      <c r="F14" s="134">
        <f>D14*0.19</f>
        <v>0</v>
      </c>
      <c r="G14" s="134">
        <f>D14+F14</f>
        <v>0</v>
      </c>
      <c r="H14" s="134">
        <f>G14/$D$3</f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7">SUM(M7:M10)</f>
        <v>0</v>
      </c>
      <c r="N14" s="140">
        <f t="shared" si="7"/>
        <v>0</v>
      </c>
      <c r="O14" s="140">
        <f t="shared" si="7"/>
        <v>0</v>
      </c>
      <c r="P14" s="140">
        <f t="shared" si="7"/>
        <v>0</v>
      </c>
      <c r="Q14" s="95"/>
      <c r="R14" s="138"/>
      <c r="S14" s="139" t="s">
        <v>143</v>
      </c>
      <c r="T14" s="346">
        <f>SUM(T7:T10)</f>
        <v>74726.585999999996</v>
      </c>
      <c r="U14" s="346">
        <f t="shared" ref="U14:X14" si="8">SUM(U7:U10)</f>
        <v>15180</v>
      </c>
      <c r="V14" s="346">
        <f t="shared" si="8"/>
        <v>14198.05134</v>
      </c>
      <c r="W14" s="346">
        <f t="shared" si="8"/>
        <v>88924.637340000001</v>
      </c>
      <c r="X14" s="346">
        <f t="shared" si="8"/>
        <v>18064.2</v>
      </c>
      <c r="Y14" s="100"/>
    </row>
    <row r="15" spans="1:25" ht="10.15" customHeight="1" x14ac:dyDescent="0.25">
      <c r="A15" s="95"/>
      <c r="B15" s="138"/>
      <c r="C15" s="139" t="s">
        <v>143</v>
      </c>
      <c r="D15" s="140">
        <f>SUM(D8:D11)</f>
        <v>0</v>
      </c>
      <c r="E15" s="140">
        <f>SUM(E8:E11)</f>
        <v>0</v>
      </c>
      <c r="F15" s="140">
        <f t="shared" ref="F15:H15" si="9">SUM(F8:F11)</f>
        <v>0</v>
      </c>
      <c r="G15" s="140">
        <f t="shared" si="9"/>
        <v>0</v>
      </c>
      <c r="H15" s="140">
        <f t="shared" si="9"/>
        <v>0</v>
      </c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382" t="s">
        <v>144</v>
      </c>
      <c r="C16" s="382"/>
      <c r="D16" s="382"/>
      <c r="E16" s="382"/>
      <c r="F16" s="382"/>
      <c r="G16" s="382"/>
      <c r="H16" s="382"/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3">
        <v>1</v>
      </c>
      <c r="C17" s="134" t="s">
        <v>145</v>
      </c>
      <c r="D17" s="141">
        <f>E17*$D$3</f>
        <v>0</v>
      </c>
      <c r="E17" s="136">
        <v>0</v>
      </c>
      <c r="F17" s="134">
        <f>D17*0.19</f>
        <v>0</v>
      </c>
      <c r="G17" s="134">
        <f>D17+F17</f>
        <v>0</v>
      </c>
      <c r="H17" s="134">
        <f>G17/$D$3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138"/>
      <c r="C18" s="139" t="s">
        <v>146</v>
      </c>
      <c r="D18" s="140">
        <f>D17</f>
        <v>0</v>
      </c>
      <c r="E18" s="140">
        <f>E17</f>
        <v>0</v>
      </c>
      <c r="F18" s="140">
        <f>F17</f>
        <v>0</v>
      </c>
      <c r="G18" s="140">
        <f>G17</f>
        <v>0</v>
      </c>
      <c r="H18" s="140">
        <f>H17</f>
        <v>0</v>
      </c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382" t="s">
        <v>147</v>
      </c>
      <c r="C19" s="382"/>
      <c r="D19" s="382"/>
      <c r="E19" s="382"/>
      <c r="F19" s="382"/>
      <c r="G19" s="382"/>
      <c r="H19" s="382"/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1</v>
      </c>
      <c r="C20" s="134" t="s">
        <v>148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2</v>
      </c>
      <c r="C21" s="134" t="s">
        <v>149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3">
        <v>3</v>
      </c>
      <c r="C22" s="134" t="s">
        <v>101</v>
      </c>
      <c r="D22" s="135">
        <f>E22*$D$3</f>
        <v>0</v>
      </c>
      <c r="E22" s="136">
        <v>0</v>
      </c>
      <c r="F22" s="134">
        <f>D22*0.19</f>
        <v>0</v>
      </c>
      <c r="G22" s="134">
        <f>D22+F22</f>
        <v>0</v>
      </c>
      <c r="H22" s="134">
        <f>G22/$D$3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38"/>
      <c r="C23" s="139" t="s">
        <v>150</v>
      </c>
      <c r="D23" s="140">
        <f>SUM(D20:D22)</f>
        <v>0</v>
      </c>
      <c r="E23" s="140">
        <f>SUM(E20:E22)</f>
        <v>0</v>
      </c>
      <c r="F23" s="140">
        <f>SUM(F20:F22)</f>
        <v>0</v>
      </c>
      <c r="G23" s="140">
        <f>SUM(G20:G22)</f>
        <v>0</v>
      </c>
      <c r="H23" s="140">
        <f>SUM(H20:H22)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74726.585999999996</v>
      </c>
      <c r="U23" s="341">
        <f>U22+U17+U14</f>
        <v>15180</v>
      </c>
      <c r="V23" s="341">
        <f>V22+V17+V14</f>
        <v>14198.05134</v>
      </c>
      <c r="W23" s="341">
        <f>W22+W17+W14</f>
        <v>88924.637340000001</v>
      </c>
      <c r="X23" s="341">
        <f>X22+X17+X14</f>
        <v>18064.2</v>
      </c>
      <c r="Y23" s="100"/>
    </row>
    <row r="24" spans="1:25" x14ac:dyDescent="0.25">
      <c r="A24" s="100"/>
      <c r="B24" s="142"/>
      <c r="C24" s="107" t="s">
        <v>151</v>
      </c>
      <c r="D24" s="110">
        <f>D23+D18+D15</f>
        <v>0</v>
      </c>
      <c r="E24" s="110">
        <f>E23+E18+E15</f>
        <v>0</v>
      </c>
      <c r="F24" s="110">
        <f>F23+F18+F15</f>
        <v>0</v>
      </c>
      <c r="G24" s="110">
        <f>G23+G18+G15</f>
        <v>0</v>
      </c>
      <c r="H24" s="110">
        <f>H23+H18+H15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2884.2000000000007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B6:H6"/>
    <mergeCell ref="B16:H16"/>
    <mergeCell ref="J6:P6"/>
    <mergeCell ref="B19:H19"/>
    <mergeCell ref="R2:S2"/>
    <mergeCell ref="B3:C3"/>
    <mergeCell ref="G3:H3"/>
    <mergeCell ref="J3:K3"/>
    <mergeCell ref="O3:P3"/>
    <mergeCell ref="R3:S3"/>
    <mergeCell ref="B2:C2"/>
    <mergeCell ref="D2:F2"/>
    <mergeCell ref="G2:H2"/>
    <mergeCell ref="J2:K2"/>
    <mergeCell ref="L2:N2"/>
    <mergeCell ref="J18:P18"/>
    <mergeCell ref="B4:B5"/>
    <mergeCell ref="C4:C5"/>
    <mergeCell ref="D4:E4"/>
    <mergeCell ref="G4:H4"/>
    <mergeCell ref="J4:J5"/>
    <mergeCell ref="R6:X6"/>
    <mergeCell ref="J15:P15"/>
    <mergeCell ref="R15:X15"/>
    <mergeCell ref="O2:P2"/>
    <mergeCell ref="R18:X18"/>
    <mergeCell ref="W4:X4"/>
    <mergeCell ref="K4:K5"/>
    <mergeCell ref="L4:M4"/>
    <mergeCell ref="O4:P4"/>
    <mergeCell ref="R4:R5"/>
    <mergeCell ref="S4:S5"/>
    <mergeCell ref="T4:U4"/>
    <mergeCell ref="T2:V2"/>
    <mergeCell ref="W2:X2"/>
    <mergeCell ref="W3:X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515</v>
      </c>
      <c r="C2" s="411"/>
      <c r="D2" s="413" t="s">
        <v>608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obiectului(Cap. 4): DO6  - </v>
      </c>
      <c r="K2" s="411"/>
      <c r="L2" s="410" t="str">
        <f>D2</f>
        <v>Hala Nr. A6+B6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DO6  - </v>
      </c>
      <c r="S2" s="411"/>
      <c r="T2" s="410" t="str">
        <f>D2</f>
        <v>Hala Nr. A6+B6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F0000"/>
  </sheetPr>
  <dimension ref="A1:AA97"/>
  <sheetViews>
    <sheetView tabSelected="1" zoomScaleNormal="100" workbookViewId="0">
      <selection activeCell="C23" sqref="C23:D23"/>
    </sheetView>
  </sheetViews>
  <sheetFormatPr defaultColWidth="9.140625" defaultRowHeight="12.75" x14ac:dyDescent="0.25"/>
  <cols>
    <col min="1" max="1" width="0.7109375" style="101" customWidth="1"/>
    <col min="2" max="2" width="6.140625" style="101" customWidth="1"/>
    <col min="3" max="3" width="4.85546875" style="101" customWidth="1"/>
    <col min="4" max="4" width="29.28515625" style="101" customWidth="1"/>
    <col min="5" max="5" width="9.5703125" style="101" customWidth="1"/>
    <col min="6" max="6" width="9" style="101" customWidth="1"/>
    <col min="7" max="7" width="8" style="101" customWidth="1"/>
    <col min="8" max="8" width="8.42578125" style="101" customWidth="1"/>
    <col min="9" max="9" width="9.28515625" style="101" customWidth="1"/>
    <col min="10" max="10" width="5.7109375" style="101" customWidth="1"/>
    <col min="11" max="11" width="5.42578125" style="101" customWidth="1"/>
    <col min="12" max="12" width="4.28515625" style="101" customWidth="1"/>
    <col min="13" max="13" width="25.5703125" style="101" customWidth="1"/>
    <col min="14" max="14" width="9.28515625" style="101" customWidth="1"/>
    <col min="15" max="15" width="10.28515625" style="101" customWidth="1"/>
    <col min="16" max="16" width="8" style="101" customWidth="1"/>
    <col min="17" max="17" width="9.42578125" style="101" customWidth="1"/>
    <col min="18" max="18" width="8.7109375" style="101" customWidth="1"/>
    <col min="19" max="19" width="3.85546875" style="101" customWidth="1"/>
    <col min="20" max="20" width="5.28515625" style="101" customWidth="1"/>
    <col min="21" max="21" width="5.5703125" style="101" customWidth="1"/>
    <col min="22" max="22" width="29.85546875" style="101" customWidth="1"/>
    <col min="23" max="24" width="8.28515625" style="101" customWidth="1"/>
    <col min="25" max="26" width="8.7109375" style="101" customWidth="1"/>
    <col min="27" max="27" width="8" style="101" customWidth="1"/>
    <col min="28" max="16384" width="9.140625" style="101"/>
  </cols>
  <sheetData>
    <row r="1" spans="1:27" x14ac:dyDescent="0.25">
      <c r="A1" s="95"/>
      <c r="B1" s="396" t="s">
        <v>169</v>
      </c>
      <c r="C1" s="396"/>
      <c r="D1" s="396"/>
      <c r="E1" s="396"/>
      <c r="F1" s="396"/>
      <c r="G1" s="396"/>
      <c r="H1" s="396"/>
      <c r="I1" s="396"/>
      <c r="J1" s="95"/>
      <c r="K1" s="396" t="s">
        <v>170</v>
      </c>
      <c r="L1" s="396"/>
      <c r="M1" s="396"/>
      <c r="N1" s="396"/>
      <c r="O1" s="396"/>
      <c r="P1" s="396"/>
      <c r="Q1" s="396"/>
      <c r="R1" s="396"/>
      <c r="S1" s="95"/>
      <c r="T1" s="396" t="s">
        <v>171</v>
      </c>
      <c r="U1" s="396"/>
      <c r="V1" s="396"/>
      <c r="W1" s="396"/>
      <c r="X1" s="396"/>
      <c r="Y1" s="396"/>
      <c r="Z1" s="396"/>
      <c r="AA1" s="396"/>
    </row>
    <row r="2" spans="1:27" x14ac:dyDescent="0.25">
      <c r="A2" s="95"/>
      <c r="B2" s="397" t="s">
        <v>616</v>
      </c>
      <c r="C2" s="397"/>
      <c r="D2" s="397"/>
      <c r="E2" s="397"/>
      <c r="F2" s="397"/>
      <c r="G2" s="397"/>
      <c r="H2" s="397"/>
      <c r="I2" s="397"/>
      <c r="J2" s="95"/>
      <c r="K2" s="398" t="str">
        <f>B2</f>
        <v xml:space="preserve">Reabilitare moderata a cladirilor publice, Scoala Gimnaziala Nr. 1, Corp C3 si C4 </v>
      </c>
      <c r="L2" s="382"/>
      <c r="M2" s="382"/>
      <c r="N2" s="382"/>
      <c r="O2" s="382"/>
      <c r="P2" s="382"/>
      <c r="Q2" s="382"/>
      <c r="R2" s="382"/>
      <c r="S2" s="95"/>
      <c r="T2" s="382" t="str">
        <f>K2</f>
        <v xml:space="preserve">Reabilitare moderata a cladirilor publice, Scoala Gimnaziala Nr. 1, Corp C3 si C4 </v>
      </c>
      <c r="U2" s="382"/>
      <c r="V2" s="382"/>
      <c r="W2" s="382"/>
      <c r="X2" s="382"/>
      <c r="Y2" s="382"/>
      <c r="Z2" s="382"/>
      <c r="AA2" s="382"/>
    </row>
    <row r="3" spans="1:27" x14ac:dyDescent="0.25">
      <c r="A3" s="95"/>
      <c r="B3" s="395" t="s">
        <v>619</v>
      </c>
      <c r="C3" s="395"/>
      <c r="D3" s="395"/>
      <c r="E3" s="96">
        <f>IPOTEZE!C4</f>
        <v>4.9226999999999999</v>
      </c>
      <c r="F3" s="97" t="s">
        <v>5</v>
      </c>
      <c r="G3" s="97" t="s">
        <v>23</v>
      </c>
      <c r="H3" s="285">
        <f>IPOTEZE!C3</f>
        <v>45031</v>
      </c>
      <c r="I3" s="286"/>
      <c r="J3" s="95"/>
      <c r="K3" s="395" t="s">
        <v>619</v>
      </c>
      <c r="L3" s="395"/>
      <c r="M3" s="395"/>
      <c r="N3" s="96">
        <f>IPOTEZE!C4</f>
        <v>4.9226999999999999</v>
      </c>
      <c r="O3" s="97" t="s">
        <v>5</v>
      </c>
      <c r="P3" s="97" t="s">
        <v>23</v>
      </c>
      <c r="Q3" s="285">
        <f>IPOTEZE!C3</f>
        <v>45031</v>
      </c>
      <c r="R3" s="286"/>
      <c r="S3" s="95"/>
      <c r="T3" s="395" t="s">
        <v>619</v>
      </c>
      <c r="U3" s="395"/>
      <c r="V3" s="395"/>
      <c r="W3" s="96">
        <f>IPOTEZE!C4</f>
        <v>4.9226999999999999</v>
      </c>
      <c r="X3" s="97" t="s">
        <v>5</v>
      </c>
      <c r="Y3" s="97" t="s">
        <v>23</v>
      </c>
      <c r="Z3" s="285">
        <f>IPOTEZE!C3</f>
        <v>45031</v>
      </c>
      <c r="AA3" s="286"/>
    </row>
    <row r="4" spans="1:27" ht="28.5" customHeight="1" x14ac:dyDescent="0.25">
      <c r="A4" s="95"/>
      <c r="B4" s="382" t="s">
        <v>172</v>
      </c>
      <c r="C4" s="382" t="s">
        <v>173</v>
      </c>
      <c r="D4" s="382"/>
      <c r="E4" s="382" t="s">
        <v>26</v>
      </c>
      <c r="F4" s="382"/>
      <c r="G4" s="107" t="s">
        <v>27</v>
      </c>
      <c r="H4" s="382" t="s">
        <v>28</v>
      </c>
      <c r="I4" s="382"/>
      <c r="J4" s="95"/>
      <c r="K4" s="382" t="s">
        <v>172</v>
      </c>
      <c r="L4" s="382" t="s">
        <v>173</v>
      </c>
      <c r="M4" s="382"/>
      <c r="N4" s="382" t="s">
        <v>26</v>
      </c>
      <c r="O4" s="382"/>
      <c r="P4" s="107" t="s">
        <v>27</v>
      </c>
      <c r="Q4" s="382" t="s">
        <v>28</v>
      </c>
      <c r="R4" s="382"/>
      <c r="S4" s="95"/>
      <c r="T4" s="382" t="s">
        <v>172</v>
      </c>
      <c r="U4" s="382" t="s">
        <v>173</v>
      </c>
      <c r="V4" s="382"/>
      <c r="W4" s="382" t="s">
        <v>26</v>
      </c>
      <c r="X4" s="382"/>
      <c r="Y4" s="107" t="s">
        <v>27</v>
      </c>
      <c r="Z4" s="382" t="s">
        <v>28</v>
      </c>
      <c r="AA4" s="382"/>
    </row>
    <row r="5" spans="1:27" x14ac:dyDescent="0.25">
      <c r="A5" s="95"/>
      <c r="B5" s="382"/>
      <c r="C5" s="382"/>
      <c r="D5" s="382"/>
      <c r="E5" s="107" t="s">
        <v>601</v>
      </c>
      <c r="F5" s="107" t="s">
        <v>605</v>
      </c>
      <c r="G5" s="107" t="s">
        <v>604</v>
      </c>
      <c r="H5" s="107" t="s">
        <v>17</v>
      </c>
      <c r="I5" s="107" t="s">
        <v>16</v>
      </c>
      <c r="J5" s="95"/>
      <c r="K5" s="382"/>
      <c r="L5" s="382"/>
      <c r="M5" s="382"/>
      <c r="N5" s="107" t="s">
        <v>601</v>
      </c>
      <c r="O5" s="107" t="s">
        <v>605</v>
      </c>
      <c r="P5" s="107" t="s">
        <v>604</v>
      </c>
      <c r="Q5" s="107" t="s">
        <v>17</v>
      </c>
      <c r="R5" s="107" t="s">
        <v>16</v>
      </c>
      <c r="S5" s="95"/>
      <c r="T5" s="382"/>
      <c r="U5" s="382"/>
      <c r="V5" s="382"/>
      <c r="W5" s="107" t="s">
        <v>601</v>
      </c>
      <c r="X5" s="107" t="s">
        <v>605</v>
      </c>
      <c r="Y5" s="107" t="s">
        <v>604</v>
      </c>
      <c r="Z5" s="107" t="s">
        <v>17</v>
      </c>
      <c r="AA5" s="107" t="s">
        <v>16</v>
      </c>
    </row>
    <row r="6" spans="1:27" x14ac:dyDescent="0.25">
      <c r="A6" s="95"/>
      <c r="B6" s="287">
        <v>1</v>
      </c>
      <c r="C6" s="394">
        <v>2</v>
      </c>
      <c r="D6" s="394"/>
      <c r="E6" s="287">
        <v>3</v>
      </c>
      <c r="F6" s="287">
        <v>4</v>
      </c>
      <c r="G6" s="287">
        <v>5</v>
      </c>
      <c r="H6" s="287">
        <v>6</v>
      </c>
      <c r="I6" s="287">
        <v>7</v>
      </c>
      <c r="J6" s="95"/>
      <c r="K6" s="287">
        <v>1</v>
      </c>
      <c r="L6" s="394">
        <v>2</v>
      </c>
      <c r="M6" s="394"/>
      <c r="N6" s="287">
        <v>3</v>
      </c>
      <c r="O6" s="287">
        <v>4</v>
      </c>
      <c r="P6" s="287">
        <v>5</v>
      </c>
      <c r="Q6" s="287">
        <v>6</v>
      </c>
      <c r="R6" s="287">
        <v>7</v>
      </c>
      <c r="S6" s="95"/>
      <c r="T6" s="287">
        <v>1</v>
      </c>
      <c r="U6" s="394">
        <v>2</v>
      </c>
      <c r="V6" s="394"/>
      <c r="W6" s="287">
        <v>3</v>
      </c>
      <c r="X6" s="287">
        <v>4</v>
      </c>
      <c r="Y6" s="287">
        <v>5</v>
      </c>
      <c r="Z6" s="287">
        <v>6</v>
      </c>
      <c r="AA6" s="287">
        <v>7</v>
      </c>
    </row>
    <row r="7" spans="1:27" x14ac:dyDescent="0.25">
      <c r="A7" s="95"/>
      <c r="B7" s="382" t="s">
        <v>174</v>
      </c>
      <c r="C7" s="382"/>
      <c r="D7" s="382"/>
      <c r="E7" s="382"/>
      <c r="F7" s="382"/>
      <c r="G7" s="382"/>
      <c r="H7" s="382"/>
      <c r="I7" s="382"/>
      <c r="J7" s="95"/>
      <c r="K7" s="382" t="s">
        <v>174</v>
      </c>
      <c r="L7" s="382"/>
      <c r="M7" s="382"/>
      <c r="N7" s="382"/>
      <c r="O7" s="382"/>
      <c r="P7" s="382"/>
      <c r="Q7" s="382"/>
      <c r="R7" s="382"/>
      <c r="S7" s="95"/>
      <c r="T7" s="382" t="s">
        <v>174</v>
      </c>
      <c r="U7" s="382"/>
      <c r="V7" s="382"/>
      <c r="W7" s="382"/>
      <c r="X7" s="382"/>
      <c r="Y7" s="382"/>
      <c r="Z7" s="382"/>
      <c r="AA7" s="382"/>
    </row>
    <row r="8" spans="1:27" x14ac:dyDescent="0.25">
      <c r="A8" s="95"/>
      <c r="B8" s="288" t="s">
        <v>31</v>
      </c>
      <c r="C8" s="381" t="s">
        <v>32</v>
      </c>
      <c r="D8" s="381"/>
      <c r="E8" s="342">
        <f>F8*$E$3</f>
        <v>0</v>
      </c>
      <c r="F8" s="342">
        <f>'Detaliere DG '!E10</f>
        <v>0</v>
      </c>
      <c r="G8" s="342">
        <f>E8*0.19</f>
        <v>0</v>
      </c>
      <c r="H8" s="342">
        <f>E8+G8</f>
        <v>0</v>
      </c>
      <c r="I8" s="342">
        <f>H8/$E$3</f>
        <v>0</v>
      </c>
      <c r="J8" s="95"/>
      <c r="K8" s="288" t="s">
        <v>31</v>
      </c>
      <c r="L8" s="393" t="s">
        <v>32</v>
      </c>
      <c r="M8" s="393"/>
      <c r="N8" s="342">
        <f>O8*$E$3</f>
        <v>0</v>
      </c>
      <c r="O8" s="342">
        <f>'Detaliere DG '!M10</f>
        <v>0</v>
      </c>
      <c r="P8" s="342">
        <f>N8*0.19</f>
        <v>0</v>
      </c>
      <c r="Q8" s="342">
        <f>N8+P8</f>
        <v>0</v>
      </c>
      <c r="R8" s="342">
        <f>Q8/$E$3</f>
        <v>0</v>
      </c>
      <c r="S8" s="95"/>
      <c r="T8" s="288" t="s">
        <v>31</v>
      </c>
      <c r="U8" s="393" t="s">
        <v>32</v>
      </c>
      <c r="V8" s="393"/>
      <c r="W8" s="342">
        <f>E8+N8</f>
        <v>0</v>
      </c>
      <c r="X8" s="342">
        <f>W8/$E$3</f>
        <v>0</v>
      </c>
      <c r="Y8" s="342">
        <f>W8*0.19</f>
        <v>0</v>
      </c>
      <c r="Z8" s="342">
        <f>W8+Y8</f>
        <v>0</v>
      </c>
      <c r="AA8" s="342">
        <f>Z8/$E$3</f>
        <v>0</v>
      </c>
    </row>
    <row r="9" spans="1:27" x14ac:dyDescent="0.25">
      <c r="A9" s="95"/>
      <c r="B9" s="288" t="s">
        <v>33</v>
      </c>
      <c r="C9" s="381" t="s">
        <v>336</v>
      </c>
      <c r="D9" s="381"/>
      <c r="E9" s="342">
        <f>F9*$E$3</f>
        <v>0</v>
      </c>
      <c r="F9" s="342">
        <f>'Detaliere DG '!E11</f>
        <v>0</v>
      </c>
      <c r="G9" s="342">
        <f t="shared" ref="G9:G11" si="0">E9*0.19</f>
        <v>0</v>
      </c>
      <c r="H9" s="342">
        <f>E9+G9</f>
        <v>0</v>
      </c>
      <c r="I9" s="342">
        <f>H9/$E$3</f>
        <v>0</v>
      </c>
      <c r="J9" s="95"/>
      <c r="K9" s="288" t="s">
        <v>33</v>
      </c>
      <c r="L9" s="381" t="s">
        <v>34</v>
      </c>
      <c r="M9" s="381"/>
      <c r="N9" s="342">
        <f>O9*$E$3</f>
        <v>0</v>
      </c>
      <c r="O9" s="342">
        <f>'Detaliere DG '!M11</f>
        <v>0</v>
      </c>
      <c r="P9" s="342">
        <f t="shared" ref="P9:P11" si="1">N9*0.19</f>
        <v>0</v>
      </c>
      <c r="Q9" s="342">
        <f>N9+P9</f>
        <v>0</v>
      </c>
      <c r="R9" s="342">
        <f>Q9/$E$3</f>
        <v>0</v>
      </c>
      <c r="S9" s="95"/>
      <c r="T9" s="288" t="s">
        <v>33</v>
      </c>
      <c r="U9" s="381" t="s">
        <v>34</v>
      </c>
      <c r="V9" s="381"/>
      <c r="W9" s="342">
        <f>E9+N9</f>
        <v>0</v>
      </c>
      <c r="X9" s="342">
        <f>W9/$E$3</f>
        <v>0</v>
      </c>
      <c r="Y9" s="342">
        <f t="shared" ref="Y9:Y11" si="2">W9*0.19</f>
        <v>0</v>
      </c>
      <c r="Z9" s="342">
        <f>W9+Y9</f>
        <v>0</v>
      </c>
      <c r="AA9" s="342">
        <f>Z9/$E$3</f>
        <v>0</v>
      </c>
    </row>
    <row r="10" spans="1:27" ht="12" customHeight="1" x14ac:dyDescent="0.25">
      <c r="A10" s="95"/>
      <c r="B10" s="288" t="s">
        <v>35</v>
      </c>
      <c r="C10" s="381" t="s">
        <v>36</v>
      </c>
      <c r="D10" s="381"/>
      <c r="E10" s="342">
        <f>F10*$E$3</f>
        <v>0</v>
      </c>
      <c r="F10" s="342">
        <f>'Detaliere DG '!E12</f>
        <v>0</v>
      </c>
      <c r="G10" s="342">
        <f t="shared" si="0"/>
        <v>0</v>
      </c>
      <c r="H10" s="342">
        <f>E10+G10</f>
        <v>0</v>
      </c>
      <c r="I10" s="342">
        <f>H10/$E$3</f>
        <v>0</v>
      </c>
      <c r="J10" s="95"/>
      <c r="K10" s="288" t="s">
        <v>35</v>
      </c>
      <c r="L10" s="381" t="s">
        <v>36</v>
      </c>
      <c r="M10" s="381"/>
      <c r="N10" s="342">
        <f>O10*$E$3</f>
        <v>0</v>
      </c>
      <c r="O10" s="342">
        <f>'Detaliere DG '!M12</f>
        <v>0</v>
      </c>
      <c r="P10" s="342">
        <f t="shared" si="1"/>
        <v>0</v>
      </c>
      <c r="Q10" s="342">
        <f>N10+P10</f>
        <v>0</v>
      </c>
      <c r="R10" s="342">
        <f>Q10/$E$3</f>
        <v>0</v>
      </c>
      <c r="S10" s="95"/>
      <c r="T10" s="288" t="s">
        <v>35</v>
      </c>
      <c r="U10" s="381" t="s">
        <v>36</v>
      </c>
      <c r="V10" s="381"/>
      <c r="W10" s="342">
        <f>E10+N10</f>
        <v>0</v>
      </c>
      <c r="X10" s="342">
        <f>W10/$E$3</f>
        <v>0</v>
      </c>
      <c r="Y10" s="342">
        <f t="shared" si="2"/>
        <v>0</v>
      </c>
      <c r="Z10" s="342">
        <f>W10+Y10</f>
        <v>0</v>
      </c>
      <c r="AA10" s="342">
        <f>Z10/$E$3</f>
        <v>0</v>
      </c>
    </row>
    <row r="11" spans="1:27" ht="12" customHeight="1" x14ac:dyDescent="0.25">
      <c r="A11" s="95"/>
      <c r="B11" s="288" t="s">
        <v>383</v>
      </c>
      <c r="C11" s="379" t="s">
        <v>436</v>
      </c>
      <c r="D11" s="380"/>
      <c r="E11" s="342">
        <f>F11*$E$3</f>
        <v>0</v>
      </c>
      <c r="F11" s="342">
        <f>'Detaliere DG '!E13</f>
        <v>0</v>
      </c>
      <c r="G11" s="342">
        <f t="shared" si="0"/>
        <v>0</v>
      </c>
      <c r="H11" s="342">
        <f>E11+G11</f>
        <v>0</v>
      </c>
      <c r="I11" s="342">
        <f>H11/$E$3</f>
        <v>0</v>
      </c>
      <c r="J11" s="95"/>
      <c r="K11" s="288" t="s">
        <v>383</v>
      </c>
      <c r="L11" s="379" t="str">
        <f>C11</f>
        <v>Cheltuieli pentru relocarea/ protectia utilitatilor</v>
      </c>
      <c r="M11" s="380"/>
      <c r="N11" s="342">
        <f>O11*$E$3</f>
        <v>0</v>
      </c>
      <c r="O11" s="342">
        <f>'Detaliere DG '!M13</f>
        <v>0</v>
      </c>
      <c r="P11" s="342">
        <f t="shared" si="1"/>
        <v>0</v>
      </c>
      <c r="Q11" s="342">
        <f>N11+P11</f>
        <v>0</v>
      </c>
      <c r="R11" s="342">
        <f>Q11/$E$3</f>
        <v>0</v>
      </c>
      <c r="S11" s="95"/>
      <c r="T11" s="288" t="s">
        <v>383</v>
      </c>
      <c r="U11" s="379" t="str">
        <f>L11</f>
        <v>Cheltuieli pentru relocarea/ protectia utilitatilor</v>
      </c>
      <c r="V11" s="380"/>
      <c r="W11" s="342">
        <f>E11+N11</f>
        <v>0</v>
      </c>
      <c r="X11" s="342">
        <f>W11/$E$3</f>
        <v>0</v>
      </c>
      <c r="Y11" s="342">
        <f t="shared" si="2"/>
        <v>0</v>
      </c>
      <c r="Z11" s="342">
        <f>W11+Y11</f>
        <v>0</v>
      </c>
      <c r="AA11" s="342">
        <f>Z11/$E$3</f>
        <v>0</v>
      </c>
    </row>
    <row r="12" spans="1:27" x14ac:dyDescent="0.25">
      <c r="A12" s="95"/>
      <c r="B12" s="291"/>
      <c r="C12" s="382" t="s">
        <v>175</v>
      </c>
      <c r="D12" s="382"/>
      <c r="E12" s="343">
        <f>SUM(E8:E11)</f>
        <v>0</v>
      </c>
      <c r="F12" s="343">
        <f t="shared" ref="F12:I12" si="3">SUM(F8:F11)</f>
        <v>0</v>
      </c>
      <c r="G12" s="343">
        <f t="shared" si="3"/>
        <v>0</v>
      </c>
      <c r="H12" s="343">
        <f t="shared" si="3"/>
        <v>0</v>
      </c>
      <c r="I12" s="343">
        <f t="shared" si="3"/>
        <v>0</v>
      </c>
      <c r="J12" s="95"/>
      <c r="K12" s="291"/>
      <c r="L12" s="382" t="s">
        <v>175</v>
      </c>
      <c r="M12" s="382"/>
      <c r="N12" s="343">
        <f>SUM(N8:N11)</f>
        <v>0</v>
      </c>
      <c r="O12" s="343">
        <f t="shared" ref="O12:R12" si="4">SUM(O8:O11)</f>
        <v>0</v>
      </c>
      <c r="P12" s="343">
        <f t="shared" si="4"/>
        <v>0</v>
      </c>
      <c r="Q12" s="343">
        <f t="shared" si="4"/>
        <v>0</v>
      </c>
      <c r="R12" s="343">
        <f t="shared" si="4"/>
        <v>0</v>
      </c>
      <c r="S12" s="95"/>
      <c r="T12" s="291"/>
      <c r="U12" s="382" t="s">
        <v>175</v>
      </c>
      <c r="V12" s="382"/>
      <c r="W12" s="343">
        <f>SUM(W8:W11)</f>
        <v>0</v>
      </c>
      <c r="X12" s="343">
        <f t="shared" ref="X12:AA12" si="5">SUM(X8:X11)</f>
        <v>0</v>
      </c>
      <c r="Y12" s="343">
        <f t="shared" si="5"/>
        <v>0</v>
      </c>
      <c r="Z12" s="343">
        <f t="shared" si="5"/>
        <v>0</v>
      </c>
      <c r="AA12" s="343">
        <f t="shared" si="5"/>
        <v>0</v>
      </c>
    </row>
    <row r="13" spans="1:27" x14ac:dyDescent="0.25">
      <c r="A13" s="95"/>
      <c r="B13" s="382" t="s">
        <v>176</v>
      </c>
      <c r="C13" s="382"/>
      <c r="D13" s="382"/>
      <c r="E13" s="382"/>
      <c r="F13" s="382"/>
      <c r="G13" s="382"/>
      <c r="H13" s="382"/>
      <c r="I13" s="382"/>
      <c r="J13" s="95"/>
      <c r="K13" s="382" t="s">
        <v>176</v>
      </c>
      <c r="L13" s="382"/>
      <c r="M13" s="382"/>
      <c r="N13" s="382"/>
      <c r="O13" s="382"/>
      <c r="P13" s="382"/>
      <c r="Q13" s="382"/>
      <c r="R13" s="382"/>
      <c r="S13" s="95"/>
      <c r="T13" s="382" t="s">
        <v>176</v>
      </c>
      <c r="U13" s="382"/>
      <c r="V13" s="382"/>
      <c r="W13" s="382"/>
      <c r="X13" s="382"/>
      <c r="Y13" s="382"/>
      <c r="Z13" s="382"/>
      <c r="AA13" s="382"/>
    </row>
    <row r="14" spans="1:27" x14ac:dyDescent="0.25">
      <c r="A14" s="95"/>
      <c r="B14" s="291"/>
      <c r="C14" s="382" t="s">
        <v>177</v>
      </c>
      <c r="D14" s="382"/>
      <c r="E14" s="343">
        <f>F14*$E$3</f>
        <v>0</v>
      </c>
      <c r="F14" s="343">
        <f>'Detaliere DG '!E30</f>
        <v>0</v>
      </c>
      <c r="G14" s="343">
        <f>E14*0.19</f>
        <v>0</v>
      </c>
      <c r="H14" s="343">
        <f>E14+G14</f>
        <v>0</v>
      </c>
      <c r="I14" s="343">
        <f>H14/$E$3</f>
        <v>0</v>
      </c>
      <c r="J14" s="95"/>
      <c r="K14" s="291"/>
      <c r="L14" s="382" t="s">
        <v>177</v>
      </c>
      <c r="M14" s="382"/>
      <c r="N14" s="343">
        <f>O14*$E$3</f>
        <v>0</v>
      </c>
      <c r="O14" s="343">
        <f>'Detaliere DG '!M30</f>
        <v>0</v>
      </c>
      <c r="P14" s="343">
        <f>N14*0.19</f>
        <v>0</v>
      </c>
      <c r="Q14" s="343">
        <f>N14+P14</f>
        <v>0</v>
      </c>
      <c r="R14" s="343">
        <f>Q14/$E$3</f>
        <v>0</v>
      </c>
      <c r="S14" s="95"/>
      <c r="T14" s="291"/>
      <c r="U14" s="382" t="s">
        <v>177</v>
      </c>
      <c r="V14" s="382"/>
      <c r="W14" s="343">
        <f>E14+N14</f>
        <v>0</v>
      </c>
      <c r="X14" s="343">
        <f>W14/$E$3</f>
        <v>0</v>
      </c>
      <c r="Y14" s="343">
        <f>W14*0.19</f>
        <v>0</v>
      </c>
      <c r="Z14" s="343">
        <f>W14+Y14</f>
        <v>0</v>
      </c>
      <c r="AA14" s="343">
        <f>Z14/$E$3</f>
        <v>0</v>
      </c>
    </row>
    <row r="15" spans="1:27" x14ac:dyDescent="0.25">
      <c r="A15" s="95"/>
      <c r="B15" s="382" t="s">
        <v>178</v>
      </c>
      <c r="C15" s="382"/>
      <c r="D15" s="382"/>
      <c r="E15" s="382"/>
      <c r="F15" s="382"/>
      <c r="G15" s="382"/>
      <c r="H15" s="382"/>
      <c r="I15" s="382"/>
      <c r="J15" s="95"/>
      <c r="K15" s="382" t="s">
        <v>178</v>
      </c>
      <c r="L15" s="382"/>
      <c r="M15" s="382"/>
      <c r="N15" s="382"/>
      <c r="O15" s="382"/>
      <c r="P15" s="382"/>
      <c r="Q15" s="382"/>
      <c r="R15" s="382"/>
      <c r="S15" s="95"/>
      <c r="T15" s="382" t="s">
        <v>178</v>
      </c>
      <c r="U15" s="382"/>
      <c r="V15" s="382"/>
      <c r="W15" s="382"/>
      <c r="X15" s="382"/>
      <c r="Y15" s="382"/>
      <c r="Z15" s="382"/>
      <c r="AA15" s="382"/>
    </row>
    <row r="16" spans="1:27" x14ac:dyDescent="0.25">
      <c r="A16" s="95"/>
      <c r="B16" s="288" t="s">
        <v>179</v>
      </c>
      <c r="C16" s="381" t="s">
        <v>437</v>
      </c>
      <c r="D16" s="381"/>
      <c r="E16" s="342">
        <f t="shared" ref="E16:E39" si="6">F16*$E$3</f>
        <v>0</v>
      </c>
      <c r="F16" s="342">
        <f>'Detaliere DG '!E36</f>
        <v>0</v>
      </c>
      <c r="G16" s="342">
        <f>E16*0.19</f>
        <v>0</v>
      </c>
      <c r="H16" s="342">
        <f t="shared" ref="H16:H39" si="7">E16+G16</f>
        <v>0</v>
      </c>
      <c r="I16" s="342">
        <f t="shared" ref="I16:I39" si="8">H16/$E$3</f>
        <v>0</v>
      </c>
      <c r="J16" s="95"/>
      <c r="K16" s="288" t="s">
        <v>179</v>
      </c>
      <c r="L16" s="381" t="str">
        <f>C16</f>
        <v xml:space="preserve">Studii </v>
      </c>
      <c r="M16" s="381"/>
      <c r="N16" s="342">
        <f t="shared" ref="N16:N34" si="9">O16*$E$3</f>
        <v>0</v>
      </c>
      <c r="O16" s="342">
        <f>'Detaliere DG '!M36</f>
        <v>0</v>
      </c>
      <c r="P16" s="342">
        <f>N16*0.19</f>
        <v>0</v>
      </c>
      <c r="Q16" s="342">
        <f t="shared" ref="Q16:Q34" si="10">N16+P16</f>
        <v>0</v>
      </c>
      <c r="R16" s="342">
        <f t="shared" ref="R16:R34" si="11">Q16/$E$3</f>
        <v>0</v>
      </c>
      <c r="S16" s="95"/>
      <c r="T16" s="288" t="s">
        <v>179</v>
      </c>
      <c r="U16" s="381" t="str">
        <f>L16</f>
        <v xml:space="preserve">Studii </v>
      </c>
      <c r="V16" s="381"/>
      <c r="W16" s="342">
        <f t="shared" ref="W16:W38" si="12">E16+N16</f>
        <v>0</v>
      </c>
      <c r="X16" s="342">
        <f t="shared" ref="X16:X38" si="13">W16/$E$3</f>
        <v>0</v>
      </c>
      <c r="Y16" s="342">
        <f>W16*0.19</f>
        <v>0</v>
      </c>
      <c r="Z16" s="342">
        <f t="shared" ref="Z16:Z38" si="14">W16+Y16</f>
        <v>0</v>
      </c>
      <c r="AA16" s="342">
        <f t="shared" ref="AA16:AA38" si="15">Z16/$E$3</f>
        <v>0</v>
      </c>
    </row>
    <row r="17" spans="1:27" ht="25.5" x14ac:dyDescent="0.25">
      <c r="A17" s="95"/>
      <c r="B17" s="288"/>
      <c r="C17" s="199" t="s">
        <v>385</v>
      </c>
      <c r="D17" s="199" t="s">
        <v>544</v>
      </c>
      <c r="E17" s="342">
        <f t="shared" si="6"/>
        <v>0</v>
      </c>
      <c r="F17" s="342">
        <f>'Detaliere DG '!E37</f>
        <v>0</v>
      </c>
      <c r="G17" s="342">
        <f t="shared" ref="G17:G19" si="16">E17*0.19</f>
        <v>0</v>
      </c>
      <c r="H17" s="342">
        <f t="shared" si="7"/>
        <v>0</v>
      </c>
      <c r="I17" s="342">
        <v>0</v>
      </c>
      <c r="J17" s="95"/>
      <c r="K17" s="288"/>
      <c r="L17" s="199" t="str">
        <f>C17</f>
        <v>3.1.1.</v>
      </c>
      <c r="M17" s="199" t="str">
        <f>D17</f>
        <v xml:space="preserve">studii de teren </v>
      </c>
      <c r="N17" s="342">
        <v>0</v>
      </c>
      <c r="O17" s="342">
        <v>0</v>
      </c>
      <c r="P17" s="342">
        <v>0</v>
      </c>
      <c r="Q17" s="342">
        <v>0</v>
      </c>
      <c r="R17" s="342">
        <v>0</v>
      </c>
      <c r="S17" s="95"/>
      <c r="T17" s="288"/>
      <c r="U17" s="199" t="str">
        <f>L17</f>
        <v>3.1.1.</v>
      </c>
      <c r="V17" s="199" t="str">
        <f>M17</f>
        <v xml:space="preserve">studii de teren </v>
      </c>
      <c r="W17" s="342">
        <v>0</v>
      </c>
      <c r="X17" s="342">
        <v>0</v>
      </c>
      <c r="Y17" s="342">
        <v>0</v>
      </c>
      <c r="Z17" s="342">
        <v>0</v>
      </c>
      <c r="AA17" s="342">
        <v>0</v>
      </c>
    </row>
    <row r="18" spans="1:27" ht="25.5" x14ac:dyDescent="0.25">
      <c r="A18" s="95"/>
      <c r="B18" s="288"/>
      <c r="C18" s="199" t="s">
        <v>386</v>
      </c>
      <c r="D18" s="199" t="s">
        <v>545</v>
      </c>
      <c r="E18" s="342">
        <f t="shared" si="6"/>
        <v>0</v>
      </c>
      <c r="F18" s="342">
        <f>'Detaliere DG '!E38</f>
        <v>0</v>
      </c>
      <c r="G18" s="342">
        <f t="shared" si="16"/>
        <v>0</v>
      </c>
      <c r="H18" s="342">
        <f t="shared" si="7"/>
        <v>0</v>
      </c>
      <c r="I18" s="342">
        <v>0</v>
      </c>
      <c r="J18" s="95"/>
      <c r="K18" s="288"/>
      <c r="L18" s="199" t="str">
        <f t="shared" ref="L18:L19" si="17">C18</f>
        <v>3.1.2.</v>
      </c>
      <c r="M18" s="199" t="str">
        <f t="shared" ref="M18:M19" si="18">D18</f>
        <v xml:space="preserve">raport privind impactul asupra mediului </v>
      </c>
      <c r="N18" s="342">
        <v>0</v>
      </c>
      <c r="O18" s="342">
        <v>0</v>
      </c>
      <c r="P18" s="342">
        <v>0</v>
      </c>
      <c r="Q18" s="342">
        <v>0</v>
      </c>
      <c r="R18" s="342">
        <v>0</v>
      </c>
      <c r="S18" s="95"/>
      <c r="T18" s="288"/>
      <c r="U18" s="199" t="str">
        <f t="shared" ref="U18:U19" si="19">L18</f>
        <v>3.1.2.</v>
      </c>
      <c r="V18" s="199" t="str">
        <f t="shared" ref="V18:V19" si="20">M18</f>
        <v xml:space="preserve">raport privind impactul asupra mediului </v>
      </c>
      <c r="W18" s="342">
        <v>0</v>
      </c>
      <c r="X18" s="342">
        <v>0</v>
      </c>
      <c r="Y18" s="342">
        <v>0</v>
      </c>
      <c r="Z18" s="342">
        <v>0</v>
      </c>
      <c r="AA18" s="342">
        <v>0</v>
      </c>
    </row>
    <row r="19" spans="1:27" ht="25.5" x14ac:dyDescent="0.25">
      <c r="A19" s="95"/>
      <c r="B19" s="288"/>
      <c r="C19" s="199" t="s">
        <v>387</v>
      </c>
      <c r="D19" s="199" t="s">
        <v>546</v>
      </c>
      <c r="E19" s="342">
        <f t="shared" si="6"/>
        <v>0</v>
      </c>
      <c r="F19" s="342">
        <f>'Detaliere DG '!E39</f>
        <v>0</v>
      </c>
      <c r="G19" s="342">
        <f t="shared" si="16"/>
        <v>0</v>
      </c>
      <c r="H19" s="342">
        <f t="shared" si="7"/>
        <v>0</v>
      </c>
      <c r="I19" s="342">
        <v>0</v>
      </c>
      <c r="J19" s="95"/>
      <c r="K19" s="288"/>
      <c r="L19" s="199" t="str">
        <f t="shared" si="17"/>
        <v>3.1.3.</v>
      </c>
      <c r="M19" s="199" t="str">
        <f t="shared" si="18"/>
        <v xml:space="preserve">alte studii specifice </v>
      </c>
      <c r="N19" s="342">
        <v>0</v>
      </c>
      <c r="O19" s="342">
        <v>0</v>
      </c>
      <c r="P19" s="342">
        <v>0</v>
      </c>
      <c r="Q19" s="342">
        <v>0</v>
      </c>
      <c r="R19" s="342">
        <v>0</v>
      </c>
      <c r="S19" s="95"/>
      <c r="T19" s="288"/>
      <c r="U19" s="199" t="str">
        <f t="shared" si="19"/>
        <v>3.1.3.</v>
      </c>
      <c r="V19" s="199" t="str">
        <f t="shared" si="20"/>
        <v xml:space="preserve">alte studii specifice </v>
      </c>
      <c r="W19" s="342">
        <v>0</v>
      </c>
      <c r="X19" s="342">
        <v>0</v>
      </c>
      <c r="Y19" s="342">
        <v>0</v>
      </c>
      <c r="Z19" s="342">
        <v>0</v>
      </c>
      <c r="AA19" s="342">
        <v>0</v>
      </c>
    </row>
    <row r="20" spans="1:27" ht="26.25" customHeight="1" x14ac:dyDescent="0.25">
      <c r="A20" s="95"/>
      <c r="B20" s="288" t="s">
        <v>180</v>
      </c>
      <c r="C20" s="381" t="s">
        <v>438</v>
      </c>
      <c r="D20" s="381"/>
      <c r="E20" s="342">
        <f t="shared" si="6"/>
        <v>0</v>
      </c>
      <c r="F20" s="342">
        <f>'Detaliere DG '!E40</f>
        <v>0</v>
      </c>
      <c r="G20" s="342">
        <v>0</v>
      </c>
      <c r="H20" s="342">
        <f t="shared" si="7"/>
        <v>0</v>
      </c>
      <c r="I20" s="342">
        <f t="shared" si="8"/>
        <v>0</v>
      </c>
      <c r="J20" s="95"/>
      <c r="K20" s="288" t="s">
        <v>180</v>
      </c>
      <c r="L20" s="381" t="str">
        <f t="shared" ref="L20:L34" si="21">C20</f>
        <v xml:space="preserve">Documentatii suport si cheltuieli pentru obtinerea de avize, acorduri si autorizatii </v>
      </c>
      <c r="M20" s="381"/>
      <c r="N20" s="342">
        <f t="shared" si="9"/>
        <v>0</v>
      </c>
      <c r="O20" s="342">
        <f>'Detaliere DG '!M40</f>
        <v>0</v>
      </c>
      <c r="P20" s="342">
        <v>0</v>
      </c>
      <c r="Q20" s="342">
        <f t="shared" si="10"/>
        <v>0</v>
      </c>
      <c r="R20" s="342">
        <f t="shared" si="11"/>
        <v>0</v>
      </c>
      <c r="S20" s="95"/>
      <c r="T20" s="288" t="s">
        <v>180</v>
      </c>
      <c r="U20" s="381" t="str">
        <f t="shared" ref="U20:U34" si="22">L20</f>
        <v xml:space="preserve">Documentatii suport si cheltuieli pentru obtinerea de avize, acorduri si autorizatii </v>
      </c>
      <c r="V20" s="381"/>
      <c r="W20" s="342">
        <f t="shared" si="12"/>
        <v>0</v>
      </c>
      <c r="X20" s="342">
        <f t="shared" si="13"/>
        <v>0</v>
      </c>
      <c r="Y20" s="342">
        <v>0</v>
      </c>
      <c r="Z20" s="342">
        <f t="shared" si="14"/>
        <v>0</v>
      </c>
      <c r="AA20" s="342">
        <f t="shared" si="15"/>
        <v>0</v>
      </c>
    </row>
    <row r="21" spans="1:27" ht="15" customHeight="1" x14ac:dyDescent="0.25">
      <c r="A21" s="95"/>
      <c r="B21" s="288" t="s">
        <v>181</v>
      </c>
      <c r="C21" s="381" t="s">
        <v>392</v>
      </c>
      <c r="D21" s="381"/>
      <c r="E21" s="342">
        <f t="shared" si="6"/>
        <v>6073.9999083900002</v>
      </c>
      <c r="F21" s="342">
        <f>'Detaliere DG '!E50</f>
        <v>1233.8757000000001</v>
      </c>
      <c r="G21" s="342">
        <f>E21*0.19</f>
        <v>1154.0599825941001</v>
      </c>
      <c r="H21" s="342">
        <f t="shared" si="7"/>
        <v>7228.0598909841001</v>
      </c>
      <c r="I21" s="342">
        <f t="shared" si="8"/>
        <v>1468.312083</v>
      </c>
      <c r="J21" s="95"/>
      <c r="K21" s="288" t="s">
        <v>181</v>
      </c>
      <c r="L21" s="381" t="str">
        <f t="shared" si="21"/>
        <v xml:space="preserve">Expertiza tehnica </v>
      </c>
      <c r="M21" s="381"/>
      <c r="N21" s="342">
        <f t="shared" si="9"/>
        <v>0</v>
      </c>
      <c r="O21" s="342">
        <f>'Detaliere DG '!M50</f>
        <v>0</v>
      </c>
      <c r="P21" s="342">
        <f>N21*0.19</f>
        <v>0</v>
      </c>
      <c r="Q21" s="342">
        <f t="shared" si="10"/>
        <v>0</v>
      </c>
      <c r="R21" s="342">
        <f t="shared" si="11"/>
        <v>0</v>
      </c>
      <c r="S21" s="95"/>
      <c r="T21" s="288" t="s">
        <v>181</v>
      </c>
      <c r="U21" s="381" t="str">
        <f t="shared" si="22"/>
        <v xml:space="preserve">Expertiza tehnica </v>
      </c>
      <c r="V21" s="381"/>
      <c r="W21" s="342">
        <f t="shared" si="12"/>
        <v>6073.9999083900002</v>
      </c>
      <c r="X21" s="342">
        <f t="shared" si="13"/>
        <v>1233.8757000000001</v>
      </c>
      <c r="Y21" s="342">
        <f>W21*0.19</f>
        <v>1154.0599825941001</v>
      </c>
      <c r="Z21" s="342">
        <f t="shared" si="14"/>
        <v>7228.0598909841001</v>
      </c>
      <c r="AA21" s="342">
        <f t="shared" si="15"/>
        <v>1468.312083</v>
      </c>
    </row>
    <row r="22" spans="1:27" ht="15" customHeight="1" x14ac:dyDescent="0.25">
      <c r="A22" s="95"/>
      <c r="B22" s="288" t="s">
        <v>182</v>
      </c>
      <c r="C22" s="381" t="s">
        <v>439</v>
      </c>
      <c r="D22" s="381"/>
      <c r="E22" s="342">
        <f t="shared" si="6"/>
        <v>8106.0008752499998</v>
      </c>
      <c r="F22" s="342">
        <f>'Detaliere DG '!E51</f>
        <v>1646.6575</v>
      </c>
      <c r="G22" s="342">
        <f t="shared" ref="G22:G39" si="23">E22*0.19</f>
        <v>1540.1401662974999</v>
      </c>
      <c r="H22" s="342">
        <f t="shared" si="7"/>
        <v>9646.1410415475002</v>
      </c>
      <c r="I22" s="342">
        <f t="shared" si="8"/>
        <v>1959.5224250000001</v>
      </c>
      <c r="J22" s="95"/>
      <c r="K22" s="288" t="s">
        <v>182</v>
      </c>
      <c r="L22" s="381" t="str">
        <f t="shared" si="21"/>
        <v xml:space="preserve">Certificarea performantei energetice si auditul energetic </v>
      </c>
      <c r="M22" s="381"/>
      <c r="N22" s="342">
        <f t="shared" si="9"/>
        <v>0</v>
      </c>
      <c r="O22" s="342">
        <f>'Detaliere DG '!M51</f>
        <v>0</v>
      </c>
      <c r="P22" s="342">
        <f t="shared" ref="P22:P34" si="24">N22*0.19</f>
        <v>0</v>
      </c>
      <c r="Q22" s="342">
        <f t="shared" si="10"/>
        <v>0</v>
      </c>
      <c r="R22" s="342">
        <f t="shared" si="11"/>
        <v>0</v>
      </c>
      <c r="S22" s="95"/>
      <c r="T22" s="288" t="s">
        <v>182</v>
      </c>
      <c r="U22" s="381" t="str">
        <f t="shared" si="22"/>
        <v xml:space="preserve">Certificarea performantei energetice si auditul energetic </v>
      </c>
      <c r="V22" s="381"/>
      <c r="W22" s="342">
        <f t="shared" si="12"/>
        <v>8106.0008752499998</v>
      </c>
      <c r="X22" s="342">
        <f t="shared" si="13"/>
        <v>1646.6575</v>
      </c>
      <c r="Y22" s="342">
        <f>W22*0.19</f>
        <v>1540.1401662974999</v>
      </c>
      <c r="Z22" s="342">
        <f t="shared" si="14"/>
        <v>9646.1410415475002</v>
      </c>
      <c r="AA22" s="342">
        <f t="shared" si="15"/>
        <v>1959.5224250000001</v>
      </c>
    </row>
    <row r="23" spans="1:27" ht="15" customHeight="1" x14ac:dyDescent="0.25">
      <c r="A23" s="95"/>
      <c r="B23" s="288" t="s">
        <v>183</v>
      </c>
      <c r="C23" s="381" t="s">
        <v>440</v>
      </c>
      <c r="D23" s="381"/>
      <c r="E23" s="342">
        <f t="shared" si="6"/>
        <v>70129.999999585139</v>
      </c>
      <c r="F23" s="342">
        <f>'Detaliere DG '!E52</f>
        <v>14246.246978200001</v>
      </c>
      <c r="G23" s="342">
        <f t="shared" si="23"/>
        <v>13324.699999921177</v>
      </c>
      <c r="H23" s="342">
        <f t="shared" si="7"/>
        <v>83454.699999506323</v>
      </c>
      <c r="I23" s="342">
        <f t="shared" si="8"/>
        <v>16953.033904058</v>
      </c>
      <c r="J23" s="95"/>
      <c r="K23" s="288" t="s">
        <v>183</v>
      </c>
      <c r="L23" s="381" t="str">
        <f t="shared" si="21"/>
        <v xml:space="preserve">Proiectare </v>
      </c>
      <c r="M23" s="381"/>
      <c r="N23" s="342">
        <f t="shared" si="9"/>
        <v>0</v>
      </c>
      <c r="O23" s="342">
        <f>'Detaliere DG '!M52</f>
        <v>0</v>
      </c>
      <c r="P23" s="342">
        <f t="shared" si="24"/>
        <v>0</v>
      </c>
      <c r="Q23" s="342">
        <f t="shared" si="10"/>
        <v>0</v>
      </c>
      <c r="R23" s="342">
        <f t="shared" si="11"/>
        <v>0</v>
      </c>
      <c r="S23" s="95"/>
      <c r="T23" s="288" t="s">
        <v>183</v>
      </c>
      <c r="U23" s="381" t="str">
        <f t="shared" si="22"/>
        <v xml:space="preserve">Proiectare </v>
      </c>
      <c r="V23" s="381"/>
      <c r="W23" s="342">
        <f t="shared" si="12"/>
        <v>70129.999999585139</v>
      </c>
      <c r="X23" s="342">
        <f t="shared" si="13"/>
        <v>14246.246978200001</v>
      </c>
      <c r="Y23" s="342">
        <f>W23*0.19</f>
        <v>13324.699999921177</v>
      </c>
      <c r="Z23" s="342">
        <f t="shared" si="14"/>
        <v>83454.699999506323</v>
      </c>
      <c r="AA23" s="342">
        <f t="shared" si="15"/>
        <v>16953.033904058</v>
      </c>
    </row>
    <row r="24" spans="1:27" ht="15" customHeight="1" x14ac:dyDescent="0.25">
      <c r="A24" s="95"/>
      <c r="B24" s="288"/>
      <c r="C24" s="199" t="s">
        <v>394</v>
      </c>
      <c r="D24" s="199" t="s">
        <v>547</v>
      </c>
      <c r="E24" s="342">
        <f t="shared" si="6"/>
        <v>0</v>
      </c>
      <c r="F24" s="342">
        <f>'Detaliere DG '!E53</f>
        <v>0</v>
      </c>
      <c r="G24" s="342">
        <f t="shared" si="23"/>
        <v>0</v>
      </c>
      <c r="H24" s="342">
        <f t="shared" si="7"/>
        <v>0</v>
      </c>
      <c r="I24" s="342">
        <f t="shared" si="8"/>
        <v>0</v>
      </c>
      <c r="J24" s="95"/>
      <c r="K24" s="288"/>
      <c r="L24" s="199" t="str">
        <f>C24</f>
        <v>3.5.1.</v>
      </c>
      <c r="M24" s="199" t="str">
        <f>D24</f>
        <v xml:space="preserve">tema de proiectare </v>
      </c>
      <c r="N24" s="342">
        <v>0</v>
      </c>
      <c r="O24" s="342">
        <v>0</v>
      </c>
      <c r="P24" s="342">
        <v>0</v>
      </c>
      <c r="Q24" s="342">
        <v>0</v>
      </c>
      <c r="R24" s="342">
        <v>0</v>
      </c>
      <c r="S24" s="95"/>
      <c r="T24" s="288"/>
      <c r="U24" s="199" t="str">
        <f>L24</f>
        <v>3.5.1.</v>
      </c>
      <c r="V24" s="199" t="str">
        <f>M24</f>
        <v xml:space="preserve">tema de proiectare </v>
      </c>
      <c r="W24" s="342">
        <f t="shared" si="12"/>
        <v>0</v>
      </c>
      <c r="X24" s="342">
        <f t="shared" si="13"/>
        <v>0</v>
      </c>
      <c r="Y24" s="342">
        <f t="shared" ref="Y24:Y37" si="25">W24*0.19</f>
        <v>0</v>
      </c>
      <c r="Z24" s="342">
        <f t="shared" si="14"/>
        <v>0</v>
      </c>
      <c r="AA24" s="342">
        <f t="shared" si="15"/>
        <v>0</v>
      </c>
    </row>
    <row r="25" spans="1:27" ht="15" customHeight="1" x14ac:dyDescent="0.25">
      <c r="A25" s="95"/>
      <c r="B25" s="288"/>
      <c r="C25" s="199" t="s">
        <v>395</v>
      </c>
      <c r="D25" s="199" t="s">
        <v>401</v>
      </c>
      <c r="E25" s="342">
        <f t="shared" si="6"/>
        <v>0</v>
      </c>
      <c r="F25" s="342">
        <f>'Detaliere DG '!E54</f>
        <v>0</v>
      </c>
      <c r="G25" s="342">
        <f t="shared" si="23"/>
        <v>0</v>
      </c>
      <c r="H25" s="342">
        <f t="shared" si="7"/>
        <v>0</v>
      </c>
      <c r="I25" s="342">
        <f t="shared" si="8"/>
        <v>0</v>
      </c>
      <c r="J25" s="95"/>
      <c r="K25" s="288"/>
      <c r="L25" s="199" t="str">
        <f t="shared" ref="L25:L29" si="26">C25</f>
        <v>3.5.2.</v>
      </c>
      <c r="M25" s="199" t="str">
        <f t="shared" ref="M25:M29" si="27">D25</f>
        <v xml:space="preserve">Studiu de prefezabilitate </v>
      </c>
      <c r="N25" s="342">
        <v>0</v>
      </c>
      <c r="O25" s="342">
        <v>0</v>
      </c>
      <c r="P25" s="342">
        <v>0</v>
      </c>
      <c r="Q25" s="342">
        <v>0</v>
      </c>
      <c r="R25" s="342">
        <v>0</v>
      </c>
      <c r="S25" s="95"/>
      <c r="T25" s="288"/>
      <c r="U25" s="199" t="str">
        <f t="shared" ref="U25:U29" si="28">L25</f>
        <v>3.5.2.</v>
      </c>
      <c r="V25" s="199" t="str">
        <f t="shared" ref="V25:V29" si="29">M25</f>
        <v xml:space="preserve">Studiu de prefezabilitate </v>
      </c>
      <c r="W25" s="342">
        <f t="shared" si="12"/>
        <v>0</v>
      </c>
      <c r="X25" s="342">
        <f t="shared" si="13"/>
        <v>0</v>
      </c>
      <c r="Y25" s="342">
        <f t="shared" si="25"/>
        <v>0</v>
      </c>
      <c r="Z25" s="342">
        <f t="shared" si="14"/>
        <v>0</v>
      </c>
      <c r="AA25" s="342">
        <f t="shared" si="15"/>
        <v>0</v>
      </c>
    </row>
    <row r="26" spans="1:27" ht="24.6" customHeight="1" x14ac:dyDescent="0.25">
      <c r="A26" s="95"/>
      <c r="B26" s="288"/>
      <c r="C26" s="199" t="s">
        <v>396</v>
      </c>
      <c r="D26" s="199" t="s">
        <v>548</v>
      </c>
      <c r="E26" s="342">
        <f t="shared" si="6"/>
        <v>31999.999999730611</v>
      </c>
      <c r="F26" s="342">
        <f>'Detaliere DG '!E55</f>
        <v>6500.4976943000001</v>
      </c>
      <c r="G26" s="342">
        <f t="shared" si="23"/>
        <v>6079.9999999488164</v>
      </c>
      <c r="H26" s="342">
        <f t="shared" si="7"/>
        <v>38079.999999679429</v>
      </c>
      <c r="I26" s="342">
        <f t="shared" si="8"/>
        <v>7735.5922562170008</v>
      </c>
      <c r="J26" s="95"/>
      <c r="K26" s="288"/>
      <c r="L26" s="199" t="str">
        <f t="shared" si="26"/>
        <v>3.5.3.</v>
      </c>
      <c r="M26" s="199" t="str">
        <f t="shared" si="27"/>
        <v xml:space="preserve">Studiu de fezabilitate/documentatie de avizare a lucrarilor de internvetii si deviz general </v>
      </c>
      <c r="N26" s="342">
        <v>0</v>
      </c>
      <c r="O26" s="342">
        <v>0</v>
      </c>
      <c r="P26" s="342">
        <v>0</v>
      </c>
      <c r="Q26" s="342">
        <v>0</v>
      </c>
      <c r="R26" s="342">
        <v>0</v>
      </c>
      <c r="S26" s="95"/>
      <c r="T26" s="288"/>
      <c r="U26" s="199" t="str">
        <f t="shared" si="28"/>
        <v>3.5.3.</v>
      </c>
      <c r="V26" s="199" t="str">
        <f t="shared" si="29"/>
        <v xml:space="preserve">Studiu de fezabilitate/documentatie de avizare a lucrarilor de internvetii si deviz general </v>
      </c>
      <c r="W26" s="342">
        <f t="shared" si="12"/>
        <v>31999.999999730611</v>
      </c>
      <c r="X26" s="342">
        <f t="shared" si="13"/>
        <v>6500.4976943000001</v>
      </c>
      <c r="Y26" s="342">
        <f t="shared" si="25"/>
        <v>6079.9999999488164</v>
      </c>
      <c r="Z26" s="342">
        <f t="shared" si="14"/>
        <v>38079.999999679429</v>
      </c>
      <c r="AA26" s="342">
        <f t="shared" si="15"/>
        <v>7735.5922562170008</v>
      </c>
    </row>
    <row r="27" spans="1:27" ht="22.9" customHeight="1" x14ac:dyDescent="0.25">
      <c r="A27" s="95"/>
      <c r="B27" s="288"/>
      <c r="C27" s="199" t="s">
        <v>397</v>
      </c>
      <c r="D27" s="199" t="s">
        <v>549</v>
      </c>
      <c r="E27" s="342">
        <f t="shared" si="6"/>
        <v>0</v>
      </c>
      <c r="F27" s="342">
        <f>'Detaliere DG '!E56</f>
        <v>0</v>
      </c>
      <c r="G27" s="342">
        <f t="shared" si="23"/>
        <v>0</v>
      </c>
      <c r="H27" s="342">
        <f t="shared" si="7"/>
        <v>0</v>
      </c>
      <c r="I27" s="342">
        <f t="shared" si="8"/>
        <v>0</v>
      </c>
      <c r="J27" s="95"/>
      <c r="K27" s="288"/>
      <c r="L27" s="199" t="str">
        <f t="shared" si="26"/>
        <v>3.5.4.</v>
      </c>
      <c r="M27" s="199" t="str">
        <f t="shared" si="27"/>
        <v xml:space="preserve">documentatiile tehnice necesare in vederea obtinerii avizelor, acordurilor autorizatiilor </v>
      </c>
      <c r="N27" s="342">
        <v>0</v>
      </c>
      <c r="O27" s="342">
        <v>0</v>
      </c>
      <c r="P27" s="342">
        <v>0</v>
      </c>
      <c r="Q27" s="342">
        <v>0</v>
      </c>
      <c r="R27" s="342">
        <v>0</v>
      </c>
      <c r="S27" s="95"/>
      <c r="T27" s="288"/>
      <c r="U27" s="199" t="str">
        <f t="shared" si="28"/>
        <v>3.5.4.</v>
      </c>
      <c r="V27" s="199" t="str">
        <f t="shared" si="29"/>
        <v xml:space="preserve">documentatiile tehnice necesare in vederea obtinerii avizelor, acordurilor autorizatiilor </v>
      </c>
      <c r="W27" s="342">
        <f t="shared" si="12"/>
        <v>0</v>
      </c>
      <c r="X27" s="342">
        <f t="shared" si="13"/>
        <v>0</v>
      </c>
      <c r="Y27" s="342">
        <f t="shared" si="25"/>
        <v>0</v>
      </c>
      <c r="Z27" s="342">
        <f t="shared" si="14"/>
        <v>0</v>
      </c>
      <c r="AA27" s="342">
        <f t="shared" si="15"/>
        <v>0</v>
      </c>
    </row>
    <row r="28" spans="1:27" ht="24.6" customHeight="1" x14ac:dyDescent="0.25">
      <c r="A28" s="95"/>
      <c r="B28" s="288"/>
      <c r="C28" s="199" t="s">
        <v>398</v>
      </c>
      <c r="D28" s="199" t="s">
        <v>550</v>
      </c>
      <c r="E28" s="342">
        <f t="shared" si="6"/>
        <v>0</v>
      </c>
      <c r="F28" s="342">
        <f>'Detaliere DG '!E57</f>
        <v>0</v>
      </c>
      <c r="G28" s="342">
        <f t="shared" si="23"/>
        <v>0</v>
      </c>
      <c r="H28" s="342">
        <f t="shared" si="7"/>
        <v>0</v>
      </c>
      <c r="I28" s="342">
        <f t="shared" si="8"/>
        <v>0</v>
      </c>
      <c r="J28" s="95"/>
      <c r="K28" s="288"/>
      <c r="L28" s="199" t="str">
        <f t="shared" si="26"/>
        <v>3.5.5.</v>
      </c>
      <c r="M28" s="199" t="str">
        <f t="shared" si="27"/>
        <v xml:space="preserve">verificarea tehnica de calitate a proiectului tehnic si detaliilor de executie </v>
      </c>
      <c r="N28" s="342">
        <v>0</v>
      </c>
      <c r="O28" s="342">
        <v>0</v>
      </c>
      <c r="P28" s="342">
        <v>0</v>
      </c>
      <c r="Q28" s="342">
        <v>0</v>
      </c>
      <c r="R28" s="342">
        <v>0</v>
      </c>
      <c r="S28" s="95"/>
      <c r="T28" s="288"/>
      <c r="U28" s="199" t="str">
        <f t="shared" si="28"/>
        <v>3.5.5.</v>
      </c>
      <c r="V28" s="199" t="str">
        <f t="shared" si="29"/>
        <v xml:space="preserve">verificarea tehnica de calitate a proiectului tehnic si detaliilor de executie </v>
      </c>
      <c r="W28" s="342">
        <f t="shared" si="12"/>
        <v>0</v>
      </c>
      <c r="X28" s="342">
        <f t="shared" si="13"/>
        <v>0</v>
      </c>
      <c r="Y28" s="342">
        <f t="shared" si="25"/>
        <v>0</v>
      </c>
      <c r="Z28" s="342">
        <f t="shared" si="14"/>
        <v>0</v>
      </c>
      <c r="AA28" s="342">
        <f t="shared" si="15"/>
        <v>0</v>
      </c>
    </row>
    <row r="29" spans="1:27" ht="15" customHeight="1" x14ac:dyDescent="0.25">
      <c r="A29" s="95"/>
      <c r="B29" s="288"/>
      <c r="C29" s="199" t="s">
        <v>399</v>
      </c>
      <c r="D29" s="199" t="s">
        <v>551</v>
      </c>
      <c r="E29" s="342">
        <f t="shared" si="6"/>
        <v>38129.999999854525</v>
      </c>
      <c r="F29" s="342">
        <f>'Detaliere DG '!E58</f>
        <v>7745.7492838999997</v>
      </c>
      <c r="G29" s="342">
        <f t="shared" si="23"/>
        <v>7244.6999999723594</v>
      </c>
      <c r="H29" s="342">
        <f t="shared" si="7"/>
        <v>45374.699999826888</v>
      </c>
      <c r="I29" s="342">
        <f t="shared" si="8"/>
        <v>9217.4416478410003</v>
      </c>
      <c r="J29" s="95"/>
      <c r="K29" s="288"/>
      <c r="L29" s="199" t="str">
        <f t="shared" si="26"/>
        <v>3.5.6.</v>
      </c>
      <c r="M29" s="199" t="str">
        <f t="shared" si="27"/>
        <v xml:space="preserve">proiect tehnic si detalii de executie </v>
      </c>
      <c r="N29" s="342">
        <v>0</v>
      </c>
      <c r="O29" s="342">
        <v>0</v>
      </c>
      <c r="P29" s="342">
        <v>0</v>
      </c>
      <c r="Q29" s="342">
        <v>0</v>
      </c>
      <c r="R29" s="342">
        <v>0</v>
      </c>
      <c r="S29" s="95"/>
      <c r="T29" s="288"/>
      <c r="U29" s="199" t="str">
        <f t="shared" si="28"/>
        <v>3.5.6.</v>
      </c>
      <c r="V29" s="199" t="str">
        <f t="shared" si="29"/>
        <v xml:space="preserve">proiect tehnic si detalii de executie </v>
      </c>
      <c r="W29" s="342">
        <f t="shared" si="12"/>
        <v>38129.999999854525</v>
      </c>
      <c r="X29" s="342">
        <f t="shared" si="13"/>
        <v>7745.7492838999988</v>
      </c>
      <c r="Y29" s="342">
        <f t="shared" si="25"/>
        <v>7244.6999999723594</v>
      </c>
      <c r="Z29" s="342">
        <f t="shared" si="14"/>
        <v>45374.699999826888</v>
      </c>
      <c r="AA29" s="342">
        <f t="shared" si="15"/>
        <v>9217.4416478410003</v>
      </c>
    </row>
    <row r="30" spans="1:27" ht="15" customHeight="1" x14ac:dyDescent="0.25">
      <c r="A30" s="95"/>
      <c r="B30" s="288" t="s">
        <v>184</v>
      </c>
      <c r="C30" s="381" t="s">
        <v>441</v>
      </c>
      <c r="D30" s="381"/>
      <c r="E30" s="342">
        <f t="shared" si="6"/>
        <v>0</v>
      </c>
      <c r="F30" s="342">
        <f>'Detaliere DG '!E59</f>
        <v>0</v>
      </c>
      <c r="G30" s="342">
        <f t="shared" si="23"/>
        <v>0</v>
      </c>
      <c r="H30" s="342">
        <f t="shared" si="7"/>
        <v>0</v>
      </c>
      <c r="I30" s="342">
        <f t="shared" si="8"/>
        <v>0</v>
      </c>
      <c r="J30" s="95"/>
      <c r="K30" s="288" t="s">
        <v>184</v>
      </c>
      <c r="L30" s="381" t="str">
        <f t="shared" si="21"/>
        <v xml:space="preserve">Organizarea procedurilor de achizitii </v>
      </c>
      <c r="M30" s="381"/>
      <c r="N30" s="342">
        <f t="shared" si="9"/>
        <v>0</v>
      </c>
      <c r="O30" s="342">
        <f>'Detaliere DG '!M59</f>
        <v>0</v>
      </c>
      <c r="P30" s="342">
        <f t="shared" si="24"/>
        <v>0</v>
      </c>
      <c r="Q30" s="342">
        <f t="shared" si="10"/>
        <v>0</v>
      </c>
      <c r="R30" s="342">
        <f t="shared" si="11"/>
        <v>0</v>
      </c>
      <c r="S30" s="95"/>
      <c r="T30" s="288" t="s">
        <v>184</v>
      </c>
      <c r="U30" s="381" t="str">
        <f t="shared" si="22"/>
        <v xml:space="preserve">Organizarea procedurilor de achizitii </v>
      </c>
      <c r="V30" s="381"/>
      <c r="W30" s="342">
        <f t="shared" si="12"/>
        <v>0</v>
      </c>
      <c r="X30" s="342">
        <f t="shared" si="13"/>
        <v>0</v>
      </c>
      <c r="Y30" s="342">
        <f t="shared" si="25"/>
        <v>0</v>
      </c>
      <c r="Z30" s="342">
        <f t="shared" si="14"/>
        <v>0</v>
      </c>
      <c r="AA30" s="342">
        <f t="shared" si="15"/>
        <v>0</v>
      </c>
    </row>
    <row r="31" spans="1:27" x14ac:dyDescent="0.25">
      <c r="A31" s="95"/>
      <c r="B31" s="288" t="s">
        <v>442</v>
      </c>
      <c r="C31" s="379" t="s">
        <v>444</v>
      </c>
      <c r="D31" s="380"/>
      <c r="E31" s="342">
        <f t="shared" si="6"/>
        <v>0</v>
      </c>
      <c r="F31" s="342">
        <f>'Detaliere DG '!E60</f>
        <v>0</v>
      </c>
      <c r="G31" s="342">
        <f t="shared" si="23"/>
        <v>0</v>
      </c>
      <c r="H31" s="342">
        <f t="shared" si="7"/>
        <v>0</v>
      </c>
      <c r="I31" s="342">
        <f t="shared" si="8"/>
        <v>0</v>
      </c>
      <c r="J31" s="95"/>
      <c r="K31" s="288" t="s">
        <v>442</v>
      </c>
      <c r="L31" s="381" t="str">
        <f t="shared" si="21"/>
        <v xml:space="preserve">Consultanta </v>
      </c>
      <c r="M31" s="381"/>
      <c r="N31" s="342">
        <f t="shared" si="9"/>
        <v>0</v>
      </c>
      <c r="O31" s="342">
        <f>'Detaliere DG '!M60</f>
        <v>0</v>
      </c>
      <c r="P31" s="342">
        <f t="shared" si="24"/>
        <v>0</v>
      </c>
      <c r="Q31" s="342">
        <f t="shared" si="10"/>
        <v>0</v>
      </c>
      <c r="R31" s="342">
        <f t="shared" si="11"/>
        <v>0</v>
      </c>
      <c r="S31" s="95"/>
      <c r="T31" s="288" t="s">
        <v>442</v>
      </c>
      <c r="U31" s="381" t="str">
        <f t="shared" si="22"/>
        <v xml:space="preserve">Consultanta </v>
      </c>
      <c r="V31" s="381"/>
      <c r="W31" s="342">
        <f t="shared" si="12"/>
        <v>0</v>
      </c>
      <c r="X31" s="342">
        <f t="shared" si="13"/>
        <v>0</v>
      </c>
      <c r="Y31" s="342">
        <f t="shared" si="25"/>
        <v>0</v>
      </c>
      <c r="Z31" s="342">
        <f t="shared" si="14"/>
        <v>0</v>
      </c>
      <c r="AA31" s="342">
        <f t="shared" si="15"/>
        <v>0</v>
      </c>
    </row>
    <row r="32" spans="1:27" ht="25.5" x14ac:dyDescent="0.25">
      <c r="A32" s="95"/>
      <c r="B32" s="288"/>
      <c r="C32" s="289" t="s">
        <v>406</v>
      </c>
      <c r="D32" s="290" t="s">
        <v>552</v>
      </c>
      <c r="E32" s="342">
        <v>0</v>
      </c>
      <c r="F32" s="342">
        <v>0</v>
      </c>
      <c r="G32" s="342">
        <v>0</v>
      </c>
      <c r="H32" s="342">
        <v>0</v>
      </c>
      <c r="I32" s="342">
        <v>0</v>
      </c>
      <c r="J32" s="95"/>
      <c r="K32" s="288"/>
      <c r="L32" s="199" t="str">
        <f>C32</f>
        <v>3.7.1.</v>
      </c>
      <c r="M32" s="199" t="str">
        <f>D32</f>
        <v>Managementul de proiect pentru obiectivul de investitii</v>
      </c>
      <c r="N32" s="342">
        <v>0</v>
      </c>
      <c r="O32" s="342">
        <v>0</v>
      </c>
      <c r="P32" s="342">
        <v>0</v>
      </c>
      <c r="Q32" s="342">
        <v>0</v>
      </c>
      <c r="R32" s="342">
        <v>0</v>
      </c>
      <c r="S32" s="95"/>
      <c r="T32" s="288"/>
      <c r="U32" s="199" t="str">
        <f>L32</f>
        <v>3.7.1.</v>
      </c>
      <c r="V32" s="199" t="str">
        <f>M32</f>
        <v>Managementul de proiect pentru obiectivul de investitii</v>
      </c>
      <c r="W32" s="342">
        <f t="shared" si="12"/>
        <v>0</v>
      </c>
      <c r="X32" s="342">
        <f t="shared" si="13"/>
        <v>0</v>
      </c>
      <c r="Y32" s="342">
        <f t="shared" si="25"/>
        <v>0</v>
      </c>
      <c r="Z32" s="342">
        <f t="shared" si="14"/>
        <v>0</v>
      </c>
      <c r="AA32" s="342">
        <f t="shared" si="15"/>
        <v>0</v>
      </c>
    </row>
    <row r="33" spans="1:27" ht="25.5" x14ac:dyDescent="0.25">
      <c r="A33" s="95"/>
      <c r="B33" s="288"/>
      <c r="C33" s="289" t="s">
        <v>407</v>
      </c>
      <c r="D33" s="290" t="s">
        <v>409</v>
      </c>
      <c r="E33" s="342">
        <v>0</v>
      </c>
      <c r="F33" s="342">
        <v>0</v>
      </c>
      <c r="G33" s="342">
        <v>0</v>
      </c>
      <c r="H33" s="342">
        <v>0</v>
      </c>
      <c r="I33" s="342">
        <v>0</v>
      </c>
      <c r="J33" s="95"/>
      <c r="K33" s="288"/>
      <c r="L33" s="199" t="str">
        <f>C33</f>
        <v>3.7.2.</v>
      </c>
      <c r="M33" s="199" t="str">
        <f>D33</f>
        <v xml:space="preserve">Auditul financiar </v>
      </c>
      <c r="N33" s="342">
        <v>0</v>
      </c>
      <c r="O33" s="342">
        <v>0</v>
      </c>
      <c r="P33" s="342">
        <v>0</v>
      </c>
      <c r="Q33" s="342">
        <v>0</v>
      </c>
      <c r="R33" s="342">
        <v>0</v>
      </c>
      <c r="S33" s="95"/>
      <c r="T33" s="288"/>
      <c r="U33" s="199" t="str">
        <f>L33</f>
        <v>3.7.2.</v>
      </c>
      <c r="V33" s="199" t="str">
        <f>M33</f>
        <v xml:space="preserve">Auditul financiar </v>
      </c>
      <c r="W33" s="342">
        <f t="shared" si="12"/>
        <v>0</v>
      </c>
      <c r="X33" s="342">
        <f t="shared" si="13"/>
        <v>0</v>
      </c>
      <c r="Y33" s="342">
        <f t="shared" si="25"/>
        <v>0</v>
      </c>
      <c r="Z33" s="342">
        <f t="shared" si="14"/>
        <v>0</v>
      </c>
      <c r="AA33" s="342">
        <f t="shared" si="15"/>
        <v>0</v>
      </c>
    </row>
    <row r="34" spans="1:27" x14ac:dyDescent="0.25">
      <c r="A34" s="95"/>
      <c r="B34" s="288" t="s">
        <v>443</v>
      </c>
      <c r="C34" s="379" t="s">
        <v>445</v>
      </c>
      <c r="D34" s="380"/>
      <c r="E34" s="342">
        <f t="shared" si="6"/>
        <v>11999.997364469999</v>
      </c>
      <c r="F34" s="342">
        <f>'Detaliere DG '!E63</f>
        <v>2437.6860999999999</v>
      </c>
      <c r="G34" s="342">
        <f t="shared" si="23"/>
        <v>2279.9994992492998</v>
      </c>
      <c r="H34" s="342">
        <f t="shared" si="7"/>
        <v>14279.996863719298</v>
      </c>
      <c r="I34" s="342">
        <f t="shared" si="8"/>
        <v>2900.8464589999999</v>
      </c>
      <c r="J34" s="95"/>
      <c r="K34" s="288" t="s">
        <v>443</v>
      </c>
      <c r="L34" s="381" t="str">
        <f t="shared" si="21"/>
        <v xml:space="preserve">Asistenta tehnica </v>
      </c>
      <c r="M34" s="381"/>
      <c r="N34" s="342">
        <f t="shared" si="9"/>
        <v>0</v>
      </c>
      <c r="O34" s="342">
        <f>'Detaliere DG '!M63</f>
        <v>0</v>
      </c>
      <c r="P34" s="342">
        <f t="shared" si="24"/>
        <v>0</v>
      </c>
      <c r="Q34" s="342">
        <f t="shared" si="10"/>
        <v>0</v>
      </c>
      <c r="R34" s="342">
        <f t="shared" si="11"/>
        <v>0</v>
      </c>
      <c r="S34" s="95"/>
      <c r="T34" s="288" t="s">
        <v>443</v>
      </c>
      <c r="U34" s="381" t="str">
        <f t="shared" si="22"/>
        <v xml:space="preserve">Asistenta tehnica </v>
      </c>
      <c r="V34" s="381"/>
      <c r="W34" s="342">
        <f t="shared" si="12"/>
        <v>11999.997364469999</v>
      </c>
      <c r="X34" s="342">
        <f t="shared" si="13"/>
        <v>2437.6860999999999</v>
      </c>
      <c r="Y34" s="342">
        <f t="shared" si="25"/>
        <v>2279.9994992492998</v>
      </c>
      <c r="Z34" s="342">
        <f t="shared" si="14"/>
        <v>14279.996863719298</v>
      </c>
      <c r="AA34" s="342">
        <f t="shared" si="15"/>
        <v>2900.8464589999999</v>
      </c>
    </row>
    <row r="35" spans="1:27" ht="25.5" x14ac:dyDescent="0.25">
      <c r="A35" s="95"/>
      <c r="B35" s="288"/>
      <c r="C35" s="289" t="s">
        <v>411</v>
      </c>
      <c r="D35" s="290" t="s">
        <v>416</v>
      </c>
      <c r="E35" s="342">
        <f t="shared" si="6"/>
        <v>1999.9999709699998</v>
      </c>
      <c r="F35" s="342">
        <f>'Detaliere DG '!E64</f>
        <v>406.28109999999998</v>
      </c>
      <c r="G35" s="342">
        <f t="shared" si="23"/>
        <v>379.99999448429998</v>
      </c>
      <c r="H35" s="342">
        <f t="shared" si="7"/>
        <v>2379.9999654542999</v>
      </c>
      <c r="I35" s="342">
        <f t="shared" si="8"/>
        <v>483.47450900000001</v>
      </c>
      <c r="J35" s="95"/>
      <c r="K35" s="288"/>
      <c r="L35" s="199" t="str">
        <f>C35</f>
        <v>3.8.1.</v>
      </c>
      <c r="M35" s="199" t="str">
        <f>D35</f>
        <v xml:space="preserve">Asistenta tehnica din partea proiectantului </v>
      </c>
      <c r="N35" s="342">
        <v>0</v>
      </c>
      <c r="O35" s="342">
        <v>0</v>
      </c>
      <c r="P35" s="342">
        <v>0</v>
      </c>
      <c r="Q35" s="342">
        <v>0</v>
      </c>
      <c r="R35" s="342">
        <v>0</v>
      </c>
      <c r="S35" s="95"/>
      <c r="T35" s="288"/>
      <c r="U35" s="199" t="str">
        <f>L35</f>
        <v>3.8.1.</v>
      </c>
      <c r="V35" s="199" t="str">
        <f>M35</f>
        <v xml:space="preserve">Asistenta tehnica din partea proiectantului </v>
      </c>
      <c r="W35" s="342">
        <f t="shared" si="12"/>
        <v>1999.9999709699998</v>
      </c>
      <c r="X35" s="342">
        <f t="shared" si="13"/>
        <v>406.28109999999998</v>
      </c>
      <c r="Y35" s="342">
        <f t="shared" si="25"/>
        <v>379.99999448429998</v>
      </c>
      <c r="Z35" s="342">
        <f t="shared" si="14"/>
        <v>2379.9999654542999</v>
      </c>
      <c r="AA35" s="342">
        <f t="shared" si="15"/>
        <v>483.47450900000001</v>
      </c>
    </row>
    <row r="36" spans="1:27" ht="25.5" x14ac:dyDescent="0.25">
      <c r="A36" s="95"/>
      <c r="B36" s="288"/>
      <c r="C36" s="289" t="s">
        <v>412</v>
      </c>
      <c r="D36" s="290" t="s">
        <v>553</v>
      </c>
      <c r="E36" s="342">
        <f t="shared" si="6"/>
        <v>0</v>
      </c>
      <c r="F36" s="342">
        <f>'Detaliere DG '!E65</f>
        <v>0</v>
      </c>
      <c r="G36" s="342">
        <f t="shared" si="23"/>
        <v>0</v>
      </c>
      <c r="H36" s="342">
        <f t="shared" si="7"/>
        <v>0</v>
      </c>
      <c r="I36" s="342">
        <f t="shared" si="8"/>
        <v>0</v>
      </c>
      <c r="J36" s="95"/>
      <c r="K36" s="288"/>
      <c r="L36" s="199" t="str">
        <f t="shared" ref="L36:L38" si="30">C36</f>
        <v>3.8.1.1.</v>
      </c>
      <c r="M36" s="199" t="str">
        <f t="shared" ref="M36:M38" si="31">D36</f>
        <v xml:space="preserve">pe perioada de executie a lucrarilor </v>
      </c>
      <c r="N36" s="342">
        <v>0</v>
      </c>
      <c r="O36" s="342">
        <v>0</v>
      </c>
      <c r="P36" s="342">
        <v>0</v>
      </c>
      <c r="Q36" s="342">
        <v>0</v>
      </c>
      <c r="R36" s="342">
        <v>0</v>
      </c>
      <c r="S36" s="95"/>
      <c r="T36" s="288"/>
      <c r="U36" s="199" t="str">
        <f t="shared" ref="U36:U38" si="32">L36</f>
        <v>3.8.1.1.</v>
      </c>
      <c r="V36" s="199" t="str">
        <f t="shared" ref="V36:V38" si="33">M36</f>
        <v xml:space="preserve">pe perioada de executie a lucrarilor </v>
      </c>
      <c r="W36" s="342">
        <f t="shared" si="12"/>
        <v>0</v>
      </c>
      <c r="X36" s="342">
        <f t="shared" si="13"/>
        <v>0</v>
      </c>
      <c r="Y36" s="342">
        <f t="shared" si="25"/>
        <v>0</v>
      </c>
      <c r="Z36" s="342">
        <f t="shared" si="14"/>
        <v>0</v>
      </c>
      <c r="AA36" s="342">
        <f t="shared" si="15"/>
        <v>0</v>
      </c>
    </row>
    <row r="37" spans="1:27" ht="26.25" customHeight="1" x14ac:dyDescent="0.25">
      <c r="A37" s="95"/>
      <c r="B37" s="288"/>
      <c r="C37" s="289" t="s">
        <v>413</v>
      </c>
      <c r="D37" s="290" t="s">
        <v>554</v>
      </c>
      <c r="E37" s="342">
        <f t="shared" si="6"/>
        <v>1999.9999709699998</v>
      </c>
      <c r="F37" s="342">
        <f>'Detaliere DG '!E66</f>
        <v>406.28109999999998</v>
      </c>
      <c r="G37" s="342">
        <f t="shared" si="23"/>
        <v>379.99999448429998</v>
      </c>
      <c r="H37" s="342">
        <f t="shared" si="7"/>
        <v>2379.9999654542999</v>
      </c>
      <c r="I37" s="342">
        <f t="shared" si="8"/>
        <v>483.47450900000001</v>
      </c>
      <c r="J37" s="95"/>
      <c r="K37" s="288"/>
      <c r="L37" s="199" t="str">
        <f t="shared" si="30"/>
        <v>3.8.1.2.</v>
      </c>
      <c r="M37" s="199" t="str">
        <f t="shared" si="31"/>
        <v xml:space="preserve">pentru partiparea proiectantului la fazele incluse in programul de control al lucrarilor de executie, avizat de ISC </v>
      </c>
      <c r="N37" s="342">
        <v>0</v>
      </c>
      <c r="O37" s="342">
        <v>0</v>
      </c>
      <c r="P37" s="342">
        <v>0</v>
      </c>
      <c r="Q37" s="342">
        <v>0</v>
      </c>
      <c r="R37" s="342">
        <v>0</v>
      </c>
      <c r="S37" s="95"/>
      <c r="T37" s="288"/>
      <c r="U37" s="199" t="str">
        <f t="shared" si="32"/>
        <v>3.8.1.2.</v>
      </c>
      <c r="V37" s="199" t="str">
        <f t="shared" si="33"/>
        <v xml:space="preserve">pentru partiparea proiectantului la fazele incluse in programul de control al lucrarilor de executie, avizat de ISC </v>
      </c>
      <c r="W37" s="342">
        <f t="shared" si="12"/>
        <v>1999.9999709699998</v>
      </c>
      <c r="X37" s="342">
        <f t="shared" si="13"/>
        <v>406.28109999999998</v>
      </c>
      <c r="Y37" s="342">
        <f t="shared" si="25"/>
        <v>379.99999448429998</v>
      </c>
      <c r="Z37" s="342">
        <f t="shared" si="14"/>
        <v>2379.9999654542999</v>
      </c>
      <c r="AA37" s="342">
        <f t="shared" si="15"/>
        <v>483.47450900000001</v>
      </c>
    </row>
    <row r="38" spans="1:27" ht="25.5" x14ac:dyDescent="0.25">
      <c r="A38" s="95"/>
      <c r="B38" s="288"/>
      <c r="C38" s="289" t="s">
        <v>414</v>
      </c>
      <c r="D38" s="290" t="s">
        <v>555</v>
      </c>
      <c r="E38" s="342">
        <f t="shared" si="6"/>
        <v>9999.9973934999998</v>
      </c>
      <c r="F38" s="342">
        <f>'Detaliere DG '!E67</f>
        <v>2031.405</v>
      </c>
      <c r="G38" s="342">
        <f t="shared" si="23"/>
        <v>1899.999504765</v>
      </c>
      <c r="H38" s="342">
        <f t="shared" si="7"/>
        <v>11899.996898264999</v>
      </c>
      <c r="I38" s="342">
        <f t="shared" si="8"/>
        <v>2417.3719499999997</v>
      </c>
      <c r="J38" s="95"/>
      <c r="K38" s="288"/>
      <c r="L38" s="199" t="str">
        <f t="shared" si="30"/>
        <v>3.8.2.</v>
      </c>
      <c r="M38" s="199" t="str">
        <f t="shared" si="31"/>
        <v xml:space="preserve">Dirigentie de santier </v>
      </c>
      <c r="N38" s="342">
        <v>0</v>
      </c>
      <c r="O38" s="342">
        <v>0</v>
      </c>
      <c r="P38" s="342">
        <v>0</v>
      </c>
      <c r="Q38" s="342">
        <v>0</v>
      </c>
      <c r="R38" s="342">
        <v>0</v>
      </c>
      <c r="S38" s="95"/>
      <c r="T38" s="288"/>
      <c r="U38" s="199" t="str">
        <f t="shared" si="32"/>
        <v>3.8.2.</v>
      </c>
      <c r="V38" s="199" t="str">
        <f t="shared" si="33"/>
        <v xml:space="preserve">Dirigentie de santier </v>
      </c>
      <c r="W38" s="342">
        <f t="shared" si="12"/>
        <v>9999.9973934999998</v>
      </c>
      <c r="X38" s="342">
        <f t="shared" si="13"/>
        <v>2031.405</v>
      </c>
      <c r="Y38" s="342">
        <f t="shared" ref="Y38" si="34">P38</f>
        <v>0</v>
      </c>
      <c r="Z38" s="342">
        <f t="shared" si="14"/>
        <v>9999.9973934999998</v>
      </c>
      <c r="AA38" s="342">
        <f t="shared" si="15"/>
        <v>2031.405</v>
      </c>
    </row>
    <row r="39" spans="1:27" hidden="1" x14ac:dyDescent="0.25">
      <c r="A39" s="95"/>
      <c r="B39" s="288" t="s">
        <v>556</v>
      </c>
      <c r="C39" s="391" t="s">
        <v>557</v>
      </c>
      <c r="D39" s="392"/>
      <c r="E39" s="342">
        <f t="shared" si="6"/>
        <v>0</v>
      </c>
      <c r="F39" s="342">
        <v>0</v>
      </c>
      <c r="G39" s="342">
        <f t="shared" si="23"/>
        <v>0</v>
      </c>
      <c r="H39" s="342">
        <f t="shared" si="7"/>
        <v>0</v>
      </c>
      <c r="I39" s="342">
        <f t="shared" si="8"/>
        <v>0</v>
      </c>
      <c r="J39" s="95"/>
      <c r="K39" s="288" t="str">
        <f>B39</f>
        <v>3.9.</v>
      </c>
      <c r="L39" s="391" t="str">
        <f>C39</f>
        <v xml:space="preserve">Studii/Planuri Elaborarea studiilor si planurilor de marketing asociate proiectului inclusiv analize de piata, conceptul de marketing </v>
      </c>
      <c r="M39" s="392"/>
      <c r="N39" s="342">
        <f>O39*$E$3</f>
        <v>0</v>
      </c>
      <c r="O39" s="342">
        <v>0</v>
      </c>
      <c r="P39" s="342">
        <f>N39*0.19</f>
        <v>0</v>
      </c>
      <c r="Q39" s="342">
        <f>N39+P39</f>
        <v>0</v>
      </c>
      <c r="R39" s="342">
        <f>O39*1.19</f>
        <v>0</v>
      </c>
      <c r="S39" s="95"/>
      <c r="T39" s="288" t="str">
        <f>K39</f>
        <v>3.9.</v>
      </c>
      <c r="U39" s="391" t="str">
        <f>L39</f>
        <v xml:space="preserve">Studii/Planuri Elaborarea studiilor si planurilor de marketing asociate proiectului inclusiv analize de piata, conceptul de marketing </v>
      </c>
      <c r="V39" s="392"/>
      <c r="W39" s="342">
        <f>N39+E39</f>
        <v>0</v>
      </c>
      <c r="X39" s="342">
        <f t="shared" ref="X39:AA39" si="35">O39+F39</f>
        <v>0</v>
      </c>
      <c r="Y39" s="342">
        <f t="shared" si="35"/>
        <v>0</v>
      </c>
      <c r="Z39" s="342">
        <f t="shared" si="35"/>
        <v>0</v>
      </c>
      <c r="AA39" s="342">
        <f t="shared" si="35"/>
        <v>0</v>
      </c>
    </row>
    <row r="40" spans="1:27" x14ac:dyDescent="0.25">
      <c r="A40" s="95"/>
      <c r="B40" s="291"/>
      <c r="C40" s="382" t="s">
        <v>185</v>
      </c>
      <c r="D40" s="382"/>
      <c r="E40" s="343">
        <f>E16+E20+E21+E22+E23+E30+E31+E34+E39</f>
        <v>96309.998147695136</v>
      </c>
      <c r="F40" s="343">
        <f>F16+F20+F21+F22+F23+F30+F31+F34+F39</f>
        <v>19564.466278200001</v>
      </c>
      <c r="G40" s="343">
        <f t="shared" ref="G40:I40" si="36">G16+G20+G21+G22+G23+G30+G31+G34+G39</f>
        <v>18298.899648062077</v>
      </c>
      <c r="H40" s="343">
        <f t="shared" si="36"/>
        <v>114608.89779575722</v>
      </c>
      <c r="I40" s="343">
        <f t="shared" si="36"/>
        <v>23281.714871058</v>
      </c>
      <c r="J40" s="95"/>
      <c r="K40" s="291"/>
      <c r="L40" s="382" t="s">
        <v>185</v>
      </c>
      <c r="M40" s="382"/>
      <c r="N40" s="343">
        <f>SUM(N16:N39)</f>
        <v>0</v>
      </c>
      <c r="O40" s="343">
        <f t="shared" ref="O40:R40" si="37">SUM(O16:O39)</f>
        <v>0</v>
      </c>
      <c r="P40" s="343">
        <f t="shared" si="37"/>
        <v>0</v>
      </c>
      <c r="Q40" s="343">
        <f t="shared" si="37"/>
        <v>0</v>
      </c>
      <c r="R40" s="343">
        <f t="shared" si="37"/>
        <v>0</v>
      </c>
      <c r="S40" s="95"/>
      <c r="T40" s="291"/>
      <c r="U40" s="382" t="s">
        <v>185</v>
      </c>
      <c r="V40" s="382"/>
      <c r="W40" s="343">
        <f>W16+W20+W21+W22+W23+W30+W31+W34+W39</f>
        <v>96309.998147695136</v>
      </c>
      <c r="X40" s="343">
        <f t="shared" ref="X40:AA40" si="38">X16+X20+X21+X22+X23+X30+X31+X34+X39</f>
        <v>19564.466278200001</v>
      </c>
      <c r="Y40" s="343">
        <f t="shared" si="38"/>
        <v>18298.899648062077</v>
      </c>
      <c r="Z40" s="343">
        <f t="shared" si="38"/>
        <v>114608.89779575722</v>
      </c>
      <c r="AA40" s="343">
        <f t="shared" si="38"/>
        <v>23281.714871058</v>
      </c>
    </row>
    <row r="41" spans="1:27" x14ac:dyDescent="0.25">
      <c r="A41" s="95"/>
      <c r="B41" s="382" t="s">
        <v>186</v>
      </c>
      <c r="C41" s="382"/>
      <c r="D41" s="382"/>
      <c r="E41" s="382"/>
      <c r="F41" s="382"/>
      <c r="G41" s="382"/>
      <c r="H41" s="382"/>
      <c r="I41" s="382"/>
      <c r="J41" s="95"/>
      <c r="K41" s="382" t="s">
        <v>186</v>
      </c>
      <c r="L41" s="382"/>
      <c r="M41" s="382"/>
      <c r="N41" s="382"/>
      <c r="O41" s="382"/>
      <c r="P41" s="382"/>
      <c r="Q41" s="382"/>
      <c r="R41" s="382"/>
      <c r="S41" s="95"/>
      <c r="T41" s="382" t="s">
        <v>186</v>
      </c>
      <c r="U41" s="382"/>
      <c r="V41" s="382"/>
      <c r="W41" s="382"/>
      <c r="X41" s="382"/>
      <c r="Y41" s="382"/>
      <c r="Z41" s="382"/>
      <c r="AA41" s="382"/>
    </row>
    <row r="42" spans="1:27" x14ac:dyDescent="0.25">
      <c r="A42" s="95"/>
      <c r="B42" s="107" t="s">
        <v>446</v>
      </c>
      <c r="C42" s="107" t="s">
        <v>447</v>
      </c>
      <c r="D42" s="107" t="s">
        <v>494</v>
      </c>
      <c r="E42" s="344">
        <f>SUM(E43:E48)</f>
        <v>1240104.5999999999</v>
      </c>
      <c r="F42" s="344">
        <f t="shared" ref="F42:I42" si="39">SUM(F43:F48)</f>
        <v>251915.53415808396</v>
      </c>
      <c r="G42" s="344">
        <f t="shared" si="39"/>
        <v>235619.87399999998</v>
      </c>
      <c r="H42" s="344">
        <f t="shared" si="39"/>
        <v>1475724.4739999997</v>
      </c>
      <c r="I42" s="344">
        <f t="shared" si="39"/>
        <v>299779.48564811988</v>
      </c>
      <c r="J42" s="95"/>
      <c r="K42" s="107" t="s">
        <v>446</v>
      </c>
      <c r="L42" s="107" t="s">
        <v>447</v>
      </c>
      <c r="M42" s="107" t="str">
        <f>D42</f>
        <v>Constructii si lucrari de investitii</v>
      </c>
      <c r="N42" s="341">
        <f>SUM(N43:N48)</f>
        <v>771420.84000000008</v>
      </c>
      <c r="O42" s="341">
        <f t="shared" ref="O42:R42" si="40">SUM(O43:O48)</f>
        <v>156706.85599366203</v>
      </c>
      <c r="P42" s="341">
        <f t="shared" si="40"/>
        <v>146569.95960000003</v>
      </c>
      <c r="Q42" s="341">
        <f t="shared" si="40"/>
        <v>917990.79960000003</v>
      </c>
      <c r="R42" s="341">
        <f t="shared" si="40"/>
        <v>186481.15863245781</v>
      </c>
      <c r="S42" s="95"/>
      <c r="T42" s="107" t="s">
        <v>446</v>
      </c>
      <c r="U42" s="107" t="s">
        <v>447</v>
      </c>
      <c r="V42" s="107" t="str">
        <f>M42</f>
        <v>Constructii si lucrari de investitii</v>
      </c>
      <c r="W42" s="341">
        <f>SUM(W43:W48)</f>
        <v>2011525.44</v>
      </c>
      <c r="X42" s="341">
        <f t="shared" ref="X42:AA42" si="41">SUM(X43:X48)</f>
        <v>408622.39015174599</v>
      </c>
      <c r="Y42" s="341">
        <f t="shared" si="41"/>
        <v>382189.83360000001</v>
      </c>
      <c r="Z42" s="341">
        <f t="shared" si="41"/>
        <v>2393715.2736</v>
      </c>
      <c r="AA42" s="341">
        <f t="shared" si="41"/>
        <v>486260.64428057778</v>
      </c>
    </row>
    <row r="43" spans="1:27" ht="12" customHeight="1" x14ac:dyDescent="0.25">
      <c r="A43" s="95"/>
      <c r="B43" s="288" t="s">
        <v>92</v>
      </c>
      <c r="C43" s="381" t="s">
        <v>93</v>
      </c>
      <c r="D43" s="381"/>
      <c r="E43" s="342">
        <f t="shared" ref="E43:E48" si="42">F43*$E$3</f>
        <v>1008243.7699999999</v>
      </c>
      <c r="F43" s="342">
        <f>'Detaliere DG '!E74</f>
        <v>204815.19694476607</v>
      </c>
      <c r="G43" s="342">
        <f>E43*0.19</f>
        <v>191566.31629999998</v>
      </c>
      <c r="H43" s="342">
        <f t="shared" ref="H43:H48" si="43">E43+G43</f>
        <v>1199810.0862999998</v>
      </c>
      <c r="I43" s="342">
        <f t="shared" ref="I43:I48" si="44">H43/$E$3</f>
        <v>243730.08436427161</v>
      </c>
      <c r="J43" s="95"/>
      <c r="K43" s="288" t="s">
        <v>92</v>
      </c>
      <c r="L43" s="381" t="s">
        <v>93</v>
      </c>
      <c r="M43" s="381"/>
      <c r="N43" s="342">
        <f t="shared" ref="N43:N48" si="45">O43*$E$3</f>
        <v>433142.73000000004</v>
      </c>
      <c r="O43" s="342">
        <f>'Detaliere DG '!M74</f>
        <v>87988.853677859719</v>
      </c>
      <c r="P43" s="342">
        <f>N43*0.19</f>
        <v>82297.118700000006</v>
      </c>
      <c r="Q43" s="342">
        <f t="shared" ref="Q43:Q48" si="46">N43+P43</f>
        <v>515439.84870000003</v>
      </c>
      <c r="R43" s="342">
        <f t="shared" ref="R43:R48" si="47">Q43/$E$3</f>
        <v>104706.73587665307</v>
      </c>
      <c r="S43" s="95"/>
      <c r="T43" s="288" t="s">
        <v>92</v>
      </c>
      <c r="U43" s="381" t="s">
        <v>93</v>
      </c>
      <c r="V43" s="381"/>
      <c r="W43" s="342">
        <f t="shared" ref="W43:W48" si="48">E43+N43</f>
        <v>1441386.5</v>
      </c>
      <c r="X43" s="342">
        <f t="shared" ref="X43:X48" si="49">W43/$E$3</f>
        <v>292804.0506226258</v>
      </c>
      <c r="Y43" s="342">
        <f>W43*0.19</f>
        <v>273863.435</v>
      </c>
      <c r="Z43" s="342">
        <f t="shared" ref="Z43:Z48" si="50">W43+Y43</f>
        <v>1715249.9350000001</v>
      </c>
      <c r="AA43" s="342">
        <f t="shared" ref="AA43:AA48" si="51">Z43/$E$3</f>
        <v>348436.82024092472</v>
      </c>
    </row>
    <row r="44" spans="1:27" ht="11.45" customHeight="1" x14ac:dyDescent="0.25">
      <c r="A44" s="95"/>
      <c r="B44" s="288" t="s">
        <v>94</v>
      </c>
      <c r="C44" s="381" t="s">
        <v>95</v>
      </c>
      <c r="D44" s="381"/>
      <c r="E44" s="342">
        <f t="shared" si="42"/>
        <v>26083.82</v>
      </c>
      <c r="F44" s="342">
        <f>'Detaliere DG '!E75</f>
        <v>5298.681617811364</v>
      </c>
      <c r="G44" s="342">
        <f t="shared" ref="G44:G48" si="52">E44*0.19</f>
        <v>4955.9258</v>
      </c>
      <c r="H44" s="342">
        <f t="shared" si="43"/>
        <v>31039.745800000001</v>
      </c>
      <c r="I44" s="342">
        <f t="shared" si="44"/>
        <v>6305.4311251955232</v>
      </c>
      <c r="J44" s="95"/>
      <c r="K44" s="288" t="s">
        <v>94</v>
      </c>
      <c r="L44" s="381" t="s">
        <v>95</v>
      </c>
      <c r="M44" s="381"/>
      <c r="N44" s="342">
        <f t="shared" si="45"/>
        <v>219735.12000000002</v>
      </c>
      <c r="O44" s="342">
        <f>'Detaliere DG '!M75</f>
        <v>44637.113779023712</v>
      </c>
      <c r="P44" s="342">
        <f t="shared" ref="P44:P48" si="53">N44*0.19</f>
        <v>41749.672800000008</v>
      </c>
      <c r="Q44" s="342">
        <f t="shared" si="46"/>
        <v>261484.79280000002</v>
      </c>
      <c r="R44" s="342">
        <f t="shared" si="47"/>
        <v>53118.165397038218</v>
      </c>
      <c r="S44" s="95"/>
      <c r="T44" s="288" t="s">
        <v>94</v>
      </c>
      <c r="U44" s="381" t="s">
        <v>95</v>
      </c>
      <c r="V44" s="381"/>
      <c r="W44" s="342">
        <f t="shared" si="48"/>
        <v>245818.94000000003</v>
      </c>
      <c r="X44" s="342">
        <f t="shared" si="49"/>
        <v>49935.795396835078</v>
      </c>
      <c r="Y44" s="342">
        <f t="shared" ref="Y44:Y48" si="54">W44*0.19</f>
        <v>46705.598600000005</v>
      </c>
      <c r="Z44" s="342">
        <f t="shared" si="50"/>
        <v>292524.53860000003</v>
      </c>
      <c r="AA44" s="342">
        <f t="shared" si="51"/>
        <v>59423.59652223374</v>
      </c>
    </row>
    <row r="45" spans="1:27" ht="12" customHeight="1" x14ac:dyDescent="0.25">
      <c r="A45" s="95"/>
      <c r="B45" s="288" t="s">
        <v>96</v>
      </c>
      <c r="C45" s="381" t="s">
        <v>97</v>
      </c>
      <c r="D45" s="381"/>
      <c r="E45" s="342">
        <f t="shared" si="42"/>
        <v>205777.00999999998</v>
      </c>
      <c r="F45" s="342">
        <f>'Detaliere DG '!E76</f>
        <v>41801.655595506527</v>
      </c>
      <c r="G45" s="342">
        <f t="shared" si="52"/>
        <v>39097.6319</v>
      </c>
      <c r="H45" s="342">
        <f t="shared" si="43"/>
        <v>244874.64189999999</v>
      </c>
      <c r="I45" s="342">
        <f t="shared" si="44"/>
        <v>49743.970158652774</v>
      </c>
      <c r="J45" s="95"/>
      <c r="K45" s="288" t="s">
        <v>96</v>
      </c>
      <c r="L45" s="381" t="s">
        <v>97</v>
      </c>
      <c r="M45" s="381"/>
      <c r="N45" s="342">
        <f t="shared" si="45"/>
        <v>118542.99</v>
      </c>
      <c r="O45" s="342">
        <f>'Detaliere DG '!M76</f>
        <v>24080.888536778599</v>
      </c>
      <c r="P45" s="342">
        <f t="shared" si="53"/>
        <v>22523.168100000003</v>
      </c>
      <c r="Q45" s="342">
        <f t="shared" si="46"/>
        <v>141066.1581</v>
      </c>
      <c r="R45" s="342">
        <f t="shared" si="47"/>
        <v>28656.257358766532</v>
      </c>
      <c r="S45" s="95"/>
      <c r="T45" s="288" t="s">
        <v>96</v>
      </c>
      <c r="U45" s="381" t="s">
        <v>97</v>
      </c>
      <c r="V45" s="381"/>
      <c r="W45" s="342">
        <f t="shared" si="48"/>
        <v>324320</v>
      </c>
      <c r="X45" s="342">
        <f t="shared" si="49"/>
        <v>65882.544132285126</v>
      </c>
      <c r="Y45" s="342">
        <f t="shared" si="54"/>
        <v>61620.800000000003</v>
      </c>
      <c r="Z45" s="342">
        <f t="shared" si="50"/>
        <v>385940.8</v>
      </c>
      <c r="AA45" s="342">
        <f t="shared" si="51"/>
        <v>78400.227517419306</v>
      </c>
    </row>
    <row r="46" spans="1:27" ht="12" customHeight="1" x14ac:dyDescent="0.25">
      <c r="A46" s="95"/>
      <c r="B46" s="288" t="s">
        <v>98</v>
      </c>
      <c r="C46" s="381" t="s">
        <v>99</v>
      </c>
      <c r="D46" s="381"/>
      <c r="E46" s="342">
        <f t="shared" si="42"/>
        <v>0</v>
      </c>
      <c r="F46" s="342">
        <f>'Detaliere DG '!E77</f>
        <v>0</v>
      </c>
      <c r="G46" s="342">
        <f t="shared" si="52"/>
        <v>0</v>
      </c>
      <c r="H46" s="342">
        <f t="shared" si="43"/>
        <v>0</v>
      </c>
      <c r="I46" s="342">
        <f t="shared" si="44"/>
        <v>0</v>
      </c>
      <c r="J46" s="95"/>
      <c r="K46" s="288" t="s">
        <v>98</v>
      </c>
      <c r="L46" s="381" t="s">
        <v>99</v>
      </c>
      <c r="M46" s="381"/>
      <c r="N46" s="342">
        <f t="shared" si="45"/>
        <v>0</v>
      </c>
      <c r="O46" s="342">
        <f>'Detaliere DG '!M77</f>
        <v>0</v>
      </c>
      <c r="P46" s="342">
        <f t="shared" si="53"/>
        <v>0</v>
      </c>
      <c r="Q46" s="342">
        <f t="shared" si="46"/>
        <v>0</v>
      </c>
      <c r="R46" s="342">
        <f t="shared" si="47"/>
        <v>0</v>
      </c>
      <c r="S46" s="95"/>
      <c r="T46" s="288" t="s">
        <v>98</v>
      </c>
      <c r="U46" s="381" t="s">
        <v>99</v>
      </c>
      <c r="V46" s="381"/>
      <c r="W46" s="342">
        <f t="shared" si="48"/>
        <v>0</v>
      </c>
      <c r="X46" s="342">
        <f t="shared" si="49"/>
        <v>0</v>
      </c>
      <c r="Y46" s="342">
        <f t="shared" si="54"/>
        <v>0</v>
      </c>
      <c r="Z46" s="342">
        <f t="shared" si="50"/>
        <v>0</v>
      </c>
      <c r="AA46" s="342">
        <f t="shared" si="51"/>
        <v>0</v>
      </c>
    </row>
    <row r="47" spans="1:27" x14ac:dyDescent="0.25">
      <c r="A47" s="95"/>
      <c r="B47" s="288" t="s">
        <v>100</v>
      </c>
      <c r="C47" s="381" t="s">
        <v>101</v>
      </c>
      <c r="D47" s="381"/>
      <c r="E47" s="342">
        <f t="shared" si="42"/>
        <v>0</v>
      </c>
      <c r="F47" s="342">
        <f>'Detaliere DG '!E78</f>
        <v>0</v>
      </c>
      <c r="G47" s="342">
        <f t="shared" si="52"/>
        <v>0</v>
      </c>
      <c r="H47" s="342">
        <f t="shared" si="43"/>
        <v>0</v>
      </c>
      <c r="I47" s="342">
        <f t="shared" si="44"/>
        <v>0</v>
      </c>
      <c r="J47" s="95"/>
      <c r="K47" s="288" t="s">
        <v>100</v>
      </c>
      <c r="L47" s="381" t="s">
        <v>101</v>
      </c>
      <c r="M47" s="381"/>
      <c r="N47" s="342">
        <f t="shared" si="45"/>
        <v>0</v>
      </c>
      <c r="O47" s="342">
        <f>'Detaliere DG '!M78</f>
        <v>0</v>
      </c>
      <c r="P47" s="342">
        <f t="shared" si="53"/>
        <v>0</v>
      </c>
      <c r="Q47" s="342">
        <f t="shared" si="46"/>
        <v>0</v>
      </c>
      <c r="R47" s="342">
        <f t="shared" si="47"/>
        <v>0</v>
      </c>
      <c r="S47" s="95"/>
      <c r="T47" s="288" t="s">
        <v>100</v>
      </c>
      <c r="U47" s="381" t="s">
        <v>101</v>
      </c>
      <c r="V47" s="381"/>
      <c r="W47" s="342">
        <f t="shared" si="48"/>
        <v>0</v>
      </c>
      <c r="X47" s="342">
        <f t="shared" si="49"/>
        <v>0</v>
      </c>
      <c r="Y47" s="342">
        <f t="shared" si="54"/>
        <v>0</v>
      </c>
      <c r="Z47" s="342">
        <f t="shared" si="50"/>
        <v>0</v>
      </c>
      <c r="AA47" s="342">
        <f t="shared" si="51"/>
        <v>0</v>
      </c>
    </row>
    <row r="48" spans="1:27" ht="10.15" customHeight="1" x14ac:dyDescent="0.25">
      <c r="A48" s="95"/>
      <c r="B48" s="288" t="s">
        <v>102</v>
      </c>
      <c r="C48" s="381" t="s">
        <v>103</v>
      </c>
      <c r="D48" s="381"/>
      <c r="E48" s="342">
        <f t="shared" si="42"/>
        <v>0</v>
      </c>
      <c r="F48" s="342">
        <f>'Detaliere DG '!E79</f>
        <v>0</v>
      </c>
      <c r="G48" s="342">
        <f t="shared" si="52"/>
        <v>0</v>
      </c>
      <c r="H48" s="342">
        <f t="shared" si="43"/>
        <v>0</v>
      </c>
      <c r="I48" s="342">
        <f t="shared" si="44"/>
        <v>0</v>
      </c>
      <c r="J48" s="95"/>
      <c r="K48" s="288" t="s">
        <v>102</v>
      </c>
      <c r="L48" s="381" t="s">
        <v>103</v>
      </c>
      <c r="M48" s="381"/>
      <c r="N48" s="342">
        <f t="shared" si="45"/>
        <v>0</v>
      </c>
      <c r="O48" s="342">
        <f>'Detaliere DG '!M79</f>
        <v>0</v>
      </c>
      <c r="P48" s="342">
        <f t="shared" si="53"/>
        <v>0</v>
      </c>
      <c r="Q48" s="342">
        <f t="shared" si="46"/>
        <v>0</v>
      </c>
      <c r="R48" s="342">
        <f t="shared" si="47"/>
        <v>0</v>
      </c>
      <c r="S48" s="95"/>
      <c r="T48" s="288" t="s">
        <v>102</v>
      </c>
      <c r="U48" s="381" t="s">
        <v>103</v>
      </c>
      <c r="V48" s="381"/>
      <c r="W48" s="342">
        <f t="shared" si="48"/>
        <v>0</v>
      </c>
      <c r="X48" s="342">
        <f t="shared" si="49"/>
        <v>0</v>
      </c>
      <c r="Y48" s="342">
        <f t="shared" si="54"/>
        <v>0</v>
      </c>
      <c r="Z48" s="342">
        <f t="shared" si="50"/>
        <v>0</v>
      </c>
      <c r="AA48" s="342">
        <f t="shared" si="51"/>
        <v>0</v>
      </c>
    </row>
    <row r="49" spans="1:27" x14ac:dyDescent="0.25">
      <c r="A49" s="95"/>
      <c r="B49" s="291"/>
      <c r="C49" s="382" t="s">
        <v>187</v>
      </c>
      <c r="D49" s="382"/>
      <c r="E49" s="343">
        <f>E42</f>
        <v>1240104.5999999999</v>
      </c>
      <c r="F49" s="343">
        <f t="shared" ref="F49:I49" si="55">F42</f>
        <v>251915.53415808396</v>
      </c>
      <c r="G49" s="343">
        <f t="shared" si="55"/>
        <v>235619.87399999998</v>
      </c>
      <c r="H49" s="343">
        <f t="shared" si="55"/>
        <v>1475724.4739999997</v>
      </c>
      <c r="I49" s="343">
        <f t="shared" si="55"/>
        <v>299779.48564811988</v>
      </c>
      <c r="J49" s="95"/>
      <c r="K49" s="291"/>
      <c r="L49" s="382" t="s">
        <v>187</v>
      </c>
      <c r="M49" s="382"/>
      <c r="N49" s="343">
        <f>N42</f>
        <v>771420.84000000008</v>
      </c>
      <c r="O49" s="343">
        <f t="shared" ref="O49:R49" si="56">O42</f>
        <v>156706.85599366203</v>
      </c>
      <c r="P49" s="343">
        <f t="shared" si="56"/>
        <v>146569.95960000003</v>
      </c>
      <c r="Q49" s="343">
        <f t="shared" si="56"/>
        <v>917990.79960000003</v>
      </c>
      <c r="R49" s="343">
        <f t="shared" si="56"/>
        <v>186481.15863245781</v>
      </c>
      <c r="S49" s="95"/>
      <c r="T49" s="291"/>
      <c r="U49" s="382" t="s">
        <v>187</v>
      </c>
      <c r="V49" s="382"/>
      <c r="W49" s="343">
        <f>W42</f>
        <v>2011525.44</v>
      </c>
      <c r="X49" s="343">
        <f t="shared" ref="X49:AA49" si="57">X42</f>
        <v>408622.39015174599</v>
      </c>
      <c r="Y49" s="343">
        <f t="shared" si="57"/>
        <v>382189.83360000001</v>
      </c>
      <c r="Z49" s="343">
        <f t="shared" si="57"/>
        <v>2393715.2736</v>
      </c>
      <c r="AA49" s="343">
        <f t="shared" si="57"/>
        <v>486260.64428057778</v>
      </c>
    </row>
    <row r="50" spans="1:27" x14ac:dyDescent="0.25">
      <c r="A50" s="95"/>
      <c r="B50" s="382" t="s">
        <v>188</v>
      </c>
      <c r="C50" s="382"/>
      <c r="D50" s="382"/>
      <c r="E50" s="382"/>
      <c r="F50" s="382"/>
      <c r="G50" s="382"/>
      <c r="H50" s="382"/>
      <c r="I50" s="382"/>
      <c r="J50" s="95"/>
      <c r="K50" s="382" t="s">
        <v>188</v>
      </c>
      <c r="L50" s="382"/>
      <c r="M50" s="382"/>
      <c r="N50" s="382"/>
      <c r="O50" s="382"/>
      <c r="P50" s="382"/>
      <c r="Q50" s="382"/>
      <c r="R50" s="382"/>
      <c r="S50" s="95"/>
      <c r="T50" s="382" t="s">
        <v>188</v>
      </c>
      <c r="U50" s="382"/>
      <c r="V50" s="382"/>
      <c r="W50" s="382"/>
      <c r="X50" s="382"/>
      <c r="Y50" s="382"/>
      <c r="Z50" s="382"/>
      <c r="AA50" s="382"/>
    </row>
    <row r="51" spans="1:27" x14ac:dyDescent="0.25">
      <c r="A51" s="95"/>
      <c r="B51" s="390" t="s">
        <v>110</v>
      </c>
      <c r="C51" s="381" t="s">
        <v>189</v>
      </c>
      <c r="D51" s="381"/>
      <c r="E51" s="342">
        <f>F51*$E$3</f>
        <v>0</v>
      </c>
      <c r="F51" s="342">
        <f>'Detaliere DG '!E86</f>
        <v>0</v>
      </c>
      <c r="G51" s="342">
        <f>G52+G53</f>
        <v>0</v>
      </c>
      <c r="H51" s="342">
        <f>H52+H53</f>
        <v>0</v>
      </c>
      <c r="I51" s="342">
        <f>I52+I53</f>
        <v>0</v>
      </c>
      <c r="J51" s="95"/>
      <c r="K51" s="390" t="s">
        <v>110</v>
      </c>
      <c r="L51" s="381" t="s">
        <v>189</v>
      </c>
      <c r="M51" s="381"/>
      <c r="N51" s="342">
        <f>'Detaliere DG '!L86</f>
        <v>7630.1849999999995</v>
      </c>
      <c r="O51" s="342">
        <f>'Detaliere DG '!M86</f>
        <v>1550</v>
      </c>
      <c r="P51" s="342">
        <f>'Detaliere DG '!N86</f>
        <v>1449.73515</v>
      </c>
      <c r="Q51" s="342">
        <f>'Detaliere DG '!O86</f>
        <v>9079.9201499999999</v>
      </c>
      <c r="R51" s="342">
        <f>'Detaliere DG '!P86</f>
        <v>1844.5</v>
      </c>
      <c r="S51" s="95"/>
      <c r="T51" s="390" t="s">
        <v>110</v>
      </c>
      <c r="U51" s="381" t="s">
        <v>189</v>
      </c>
      <c r="V51" s="381"/>
      <c r="W51" s="342">
        <f>E51+N51</f>
        <v>7630.1849999999995</v>
      </c>
      <c r="X51" s="342">
        <f>X52+X53</f>
        <v>1550</v>
      </c>
      <c r="Y51" s="342">
        <f>Y52+Y53</f>
        <v>1449.73515</v>
      </c>
      <c r="Z51" s="342">
        <f>Z52+Z53</f>
        <v>9079.9201499999999</v>
      </c>
      <c r="AA51" s="342">
        <f>AA52+AA53</f>
        <v>1844.5</v>
      </c>
    </row>
    <row r="52" spans="1:27" x14ac:dyDescent="0.25">
      <c r="A52" s="95"/>
      <c r="B52" s="390"/>
      <c r="C52" s="381" t="s">
        <v>190</v>
      </c>
      <c r="D52" s="381"/>
      <c r="E52" s="342">
        <f>F52*$E$3</f>
        <v>0</v>
      </c>
      <c r="F52" s="342">
        <f>'Detaliere DG '!E87</f>
        <v>0</v>
      </c>
      <c r="G52" s="342">
        <f>E52*0.19</f>
        <v>0</v>
      </c>
      <c r="H52" s="342">
        <f>E52+G52</f>
        <v>0</v>
      </c>
      <c r="I52" s="342">
        <f>H52/$E$3</f>
        <v>0</v>
      </c>
      <c r="J52" s="95"/>
      <c r="K52" s="390"/>
      <c r="L52" s="381" t="s">
        <v>190</v>
      </c>
      <c r="M52" s="381"/>
      <c r="N52" s="342">
        <f>'Detaliere DG '!L87</f>
        <v>0</v>
      </c>
      <c r="O52" s="342">
        <f>'Detaliere DG '!M87</f>
        <v>0</v>
      </c>
      <c r="P52" s="342">
        <f>'Detaliere DG '!N87</f>
        <v>0</v>
      </c>
      <c r="Q52" s="342">
        <f>N52+P52</f>
        <v>0</v>
      </c>
      <c r="R52" s="342">
        <f>Q52/$E$3</f>
        <v>0</v>
      </c>
      <c r="S52" s="95"/>
      <c r="T52" s="390"/>
      <c r="U52" s="381" t="s">
        <v>190</v>
      </c>
      <c r="V52" s="381"/>
      <c r="W52" s="342">
        <f>E52+N52</f>
        <v>0</v>
      </c>
      <c r="X52" s="342">
        <f>W52/$E$3</f>
        <v>0</v>
      </c>
      <c r="Y52" s="342">
        <f>W52*0.19</f>
        <v>0</v>
      </c>
      <c r="Z52" s="342">
        <f>W52+Y52</f>
        <v>0</v>
      </c>
      <c r="AA52" s="342">
        <f>Z52/$E$3</f>
        <v>0</v>
      </c>
    </row>
    <row r="53" spans="1:27" x14ac:dyDescent="0.25">
      <c r="A53" s="95"/>
      <c r="B53" s="390"/>
      <c r="C53" s="381" t="s">
        <v>191</v>
      </c>
      <c r="D53" s="381"/>
      <c r="E53" s="342">
        <f>F53*$E$3</f>
        <v>0</v>
      </c>
      <c r="F53" s="342">
        <f>'Detaliere DG '!E88</f>
        <v>0</v>
      </c>
      <c r="G53" s="342">
        <f>E53*0.19</f>
        <v>0</v>
      </c>
      <c r="H53" s="342">
        <f>E53+G53</f>
        <v>0</v>
      </c>
      <c r="I53" s="342">
        <f>H53/$E$3</f>
        <v>0</v>
      </c>
      <c r="J53" s="95"/>
      <c r="K53" s="390"/>
      <c r="L53" s="381" t="s">
        <v>191</v>
      </c>
      <c r="M53" s="381"/>
      <c r="N53" s="342">
        <f>'Detaliere DG '!L88</f>
        <v>7630.1849999999995</v>
      </c>
      <c r="O53" s="342">
        <f>'Detaliere DG '!M88</f>
        <v>1550</v>
      </c>
      <c r="P53" s="342">
        <f>'Detaliere DG '!N88</f>
        <v>1449.73515</v>
      </c>
      <c r="Q53" s="342">
        <f>N53+P53</f>
        <v>9079.9201499999999</v>
      </c>
      <c r="R53" s="342">
        <f>Q53/$E$3</f>
        <v>1844.5</v>
      </c>
      <c r="S53" s="95"/>
      <c r="T53" s="390"/>
      <c r="U53" s="381" t="s">
        <v>191</v>
      </c>
      <c r="V53" s="381"/>
      <c r="W53" s="342">
        <f>E53+N53</f>
        <v>7630.1849999999995</v>
      </c>
      <c r="X53" s="342">
        <f>W53/$E$3</f>
        <v>1550</v>
      </c>
      <c r="Y53" s="342">
        <f>W53*0.19</f>
        <v>1449.73515</v>
      </c>
      <c r="Z53" s="342">
        <f>W53+Y53</f>
        <v>9079.9201499999999</v>
      </c>
      <c r="AA53" s="342">
        <f>Z53/$E$3</f>
        <v>1844.5</v>
      </c>
    </row>
    <row r="54" spans="1:27" x14ac:dyDescent="0.25">
      <c r="A54" s="95"/>
      <c r="B54" s="288" t="s">
        <v>116</v>
      </c>
      <c r="C54" s="381" t="s">
        <v>192</v>
      </c>
      <c r="D54" s="381"/>
      <c r="E54" s="342">
        <f>F54*$E$3</f>
        <v>0</v>
      </c>
      <c r="F54" s="342">
        <f>'Detaliere DG '!E89</f>
        <v>0</v>
      </c>
      <c r="G54" s="342">
        <v>0</v>
      </c>
      <c r="H54" s="342">
        <f>E54+G54</f>
        <v>0</v>
      </c>
      <c r="I54" s="342">
        <f>H54/$E$3</f>
        <v>0</v>
      </c>
      <c r="J54" s="95"/>
      <c r="K54" s="288" t="s">
        <v>116</v>
      </c>
      <c r="L54" s="381" t="s">
        <v>192</v>
      </c>
      <c r="M54" s="381"/>
      <c r="N54" s="342">
        <f>'Detaliere DG '!L89</f>
        <v>18559.270000000004</v>
      </c>
      <c r="O54" s="342">
        <f>'Detaliere DG '!M89</f>
        <v>3770.1403701220879</v>
      </c>
      <c r="P54" s="342">
        <f>'Detaliere DG '!N89</f>
        <v>0</v>
      </c>
      <c r="Q54" s="342">
        <f>N54+P54</f>
        <v>18559.270000000004</v>
      </c>
      <c r="R54" s="342">
        <f>Q54/$E$3</f>
        <v>3770.1403701220884</v>
      </c>
      <c r="S54" s="95"/>
      <c r="T54" s="288" t="s">
        <v>116</v>
      </c>
      <c r="U54" s="381" t="s">
        <v>192</v>
      </c>
      <c r="V54" s="381"/>
      <c r="W54" s="342">
        <f>E54+N54</f>
        <v>18559.270000000004</v>
      </c>
      <c r="X54" s="342">
        <f>W54/$E$3</f>
        <v>3770.1403701220884</v>
      </c>
      <c r="Y54" s="342">
        <v>0</v>
      </c>
      <c r="Z54" s="342">
        <f>W54+Y54</f>
        <v>18559.270000000004</v>
      </c>
      <c r="AA54" s="342">
        <f>Z54/$E$3</f>
        <v>3770.1403701220884</v>
      </c>
    </row>
    <row r="55" spans="1:27" ht="25.5" x14ac:dyDescent="0.25">
      <c r="A55" s="95"/>
      <c r="B55" s="288"/>
      <c r="C55" s="199" t="s">
        <v>558</v>
      </c>
      <c r="D55" s="199" t="s">
        <v>563</v>
      </c>
      <c r="E55" s="342">
        <v>0</v>
      </c>
      <c r="F55" s="342">
        <v>0</v>
      </c>
      <c r="G55" s="342">
        <v>0</v>
      </c>
      <c r="H55" s="342">
        <v>0</v>
      </c>
      <c r="I55" s="342">
        <v>0</v>
      </c>
      <c r="J55" s="95"/>
      <c r="K55" s="288"/>
      <c r="L55" s="199" t="str">
        <f>C55</f>
        <v>5.2.1.</v>
      </c>
      <c r="M55" s="199" t="str">
        <f>D55</f>
        <v xml:space="preserve">Comisioanele si dobanzile aferente creditului bancii finantatoare </v>
      </c>
      <c r="N55" s="342">
        <f>'Detaliere DG '!L90</f>
        <v>0</v>
      </c>
      <c r="O55" s="342">
        <f>'Detaliere DG '!M90</f>
        <v>0</v>
      </c>
      <c r="P55" s="342">
        <f>'Detaliere DG '!N90</f>
        <v>0</v>
      </c>
      <c r="Q55" s="342">
        <f t="shared" ref="Q55:Q59" si="58">N55+P55</f>
        <v>0</v>
      </c>
      <c r="R55" s="342">
        <f t="shared" ref="R55:R59" si="59">Q55/$E$3</f>
        <v>0</v>
      </c>
      <c r="S55" s="95"/>
      <c r="T55" s="288"/>
      <c r="U55" s="199" t="str">
        <f>L55</f>
        <v>5.2.1.</v>
      </c>
      <c r="V55" s="199" t="str">
        <f>M55</f>
        <v xml:space="preserve">Comisioanele si dobanzile aferente creditului bancii finantatoare </v>
      </c>
      <c r="W55" s="342">
        <f t="shared" ref="W55:W61" si="60">E55+N55</f>
        <v>0</v>
      </c>
      <c r="X55" s="342">
        <f t="shared" ref="X55:X61" si="61">W55/$E$3</f>
        <v>0</v>
      </c>
      <c r="Y55" s="342">
        <v>0</v>
      </c>
      <c r="Z55" s="342">
        <f t="shared" ref="Z55:Z61" si="62">W55+Y55</f>
        <v>0</v>
      </c>
      <c r="AA55" s="342">
        <f t="shared" ref="AA55:AA61" si="63">Z55/$E$3</f>
        <v>0</v>
      </c>
    </row>
    <row r="56" spans="1:27" ht="25.5" x14ac:dyDescent="0.25">
      <c r="A56" s="95"/>
      <c r="B56" s="288"/>
      <c r="C56" s="199" t="s">
        <v>559</v>
      </c>
      <c r="D56" s="199" t="s">
        <v>564</v>
      </c>
      <c r="E56" s="342">
        <v>0</v>
      </c>
      <c r="F56" s="342">
        <v>0</v>
      </c>
      <c r="G56" s="342">
        <v>0</v>
      </c>
      <c r="H56" s="342">
        <v>0</v>
      </c>
      <c r="I56" s="342">
        <v>0</v>
      </c>
      <c r="J56" s="95"/>
      <c r="K56" s="288"/>
      <c r="L56" s="199" t="str">
        <f t="shared" ref="L56:L59" si="64">C56</f>
        <v>5.2.2.</v>
      </c>
      <c r="M56" s="199" t="str">
        <f t="shared" ref="M56:M59" si="65">D56</f>
        <v xml:space="preserve">Cota aferenta ISC pentru controlul calitatii lucrarilor de constructii </v>
      </c>
      <c r="N56" s="342">
        <f>W56</f>
        <v>8436.0272000000004</v>
      </c>
      <c r="O56" s="342">
        <f>'Detaliere DG '!M91</f>
        <v>1713.6997988908527</v>
      </c>
      <c r="P56" s="342">
        <f>'Detaliere DG '!N91</f>
        <v>0</v>
      </c>
      <c r="Q56" s="342">
        <f t="shared" si="58"/>
        <v>8436.0272000000004</v>
      </c>
      <c r="R56" s="342">
        <f t="shared" si="59"/>
        <v>1713.6992300973045</v>
      </c>
      <c r="S56" s="95"/>
      <c r="T56" s="288"/>
      <c r="U56" s="199" t="str">
        <f t="shared" ref="U56:U59" si="66">L56</f>
        <v>5.2.2.</v>
      </c>
      <c r="V56" s="199" t="str">
        <f t="shared" ref="V56:V59" si="67">M56</f>
        <v xml:space="preserve">Cota aferenta ISC pentru controlul calitatii lucrarilor de constructii </v>
      </c>
      <c r="W56" s="342">
        <f>W86*0.5%</f>
        <v>8436.0272000000004</v>
      </c>
      <c r="X56" s="342">
        <f t="shared" si="61"/>
        <v>1713.6992300973045</v>
      </c>
      <c r="Y56" s="342">
        <v>0</v>
      </c>
      <c r="Z56" s="342">
        <f t="shared" si="62"/>
        <v>8436.0272000000004</v>
      </c>
      <c r="AA56" s="342">
        <f t="shared" si="63"/>
        <v>1713.6992300973045</v>
      </c>
    </row>
    <row r="57" spans="1:27" ht="32.450000000000003" customHeight="1" x14ac:dyDescent="0.25">
      <c r="A57" s="95"/>
      <c r="B57" s="288"/>
      <c r="C57" s="199" t="s">
        <v>560</v>
      </c>
      <c r="D57" s="199" t="s">
        <v>565</v>
      </c>
      <c r="E57" s="342">
        <v>0</v>
      </c>
      <c r="F57" s="342">
        <v>0</v>
      </c>
      <c r="G57" s="342">
        <v>0</v>
      </c>
      <c r="H57" s="342">
        <v>0</v>
      </c>
      <c r="I57" s="342">
        <v>0</v>
      </c>
      <c r="J57" s="95"/>
      <c r="K57" s="288"/>
      <c r="L57" s="199" t="str">
        <f t="shared" si="64"/>
        <v>5.2.3.</v>
      </c>
      <c r="M57" s="199" t="str">
        <f t="shared" si="65"/>
        <v xml:space="preserve">Cota aferenta ISC pentru controlul statului in amenajarea teritorului, urbanism si pentru autorizarea lucrarilor de constructii </v>
      </c>
      <c r="N57" s="342">
        <f t="shared" ref="N57:N58" si="68">W57</f>
        <v>1687.20544</v>
      </c>
      <c r="O57" s="342">
        <f>'Detaliere DG '!M92</f>
        <v>342.74077234038231</v>
      </c>
      <c r="P57" s="342">
        <f>'Detaliere DG '!N92</f>
        <v>0</v>
      </c>
      <c r="Q57" s="342">
        <f t="shared" si="58"/>
        <v>1687.20544</v>
      </c>
      <c r="R57" s="342">
        <f t="shared" si="59"/>
        <v>342.73984601946086</v>
      </c>
      <c r="S57" s="95"/>
      <c r="T57" s="288"/>
      <c r="U57" s="199" t="str">
        <f t="shared" si="66"/>
        <v>5.2.3.</v>
      </c>
      <c r="V57" s="199" t="str">
        <f t="shared" si="67"/>
        <v xml:space="preserve">Cota aferenta ISC pentru controlul statului in amenajarea teritorului, urbanism si pentru autorizarea lucrarilor de constructii </v>
      </c>
      <c r="W57" s="342">
        <f>W86*0.1%</f>
        <v>1687.20544</v>
      </c>
      <c r="X57" s="342">
        <f t="shared" si="61"/>
        <v>342.73984601946086</v>
      </c>
      <c r="Y57" s="342">
        <v>0</v>
      </c>
      <c r="Z57" s="342">
        <f t="shared" si="62"/>
        <v>1687.20544</v>
      </c>
      <c r="AA57" s="342">
        <f t="shared" si="63"/>
        <v>342.73984601946086</v>
      </c>
    </row>
    <row r="58" spans="1:27" ht="25.5" x14ac:dyDescent="0.25">
      <c r="A58" s="95"/>
      <c r="B58" s="288"/>
      <c r="C58" s="199" t="s">
        <v>561</v>
      </c>
      <c r="D58" s="199" t="s">
        <v>566</v>
      </c>
      <c r="E58" s="342">
        <v>0</v>
      </c>
      <c r="F58" s="342">
        <v>0</v>
      </c>
      <c r="G58" s="342">
        <v>0</v>
      </c>
      <c r="H58" s="342">
        <v>0</v>
      </c>
      <c r="I58" s="342">
        <v>0</v>
      </c>
      <c r="J58" s="95"/>
      <c r="K58" s="288"/>
      <c r="L58" s="199" t="str">
        <f t="shared" si="64"/>
        <v>5.2.4.</v>
      </c>
      <c r="M58" s="199" t="str">
        <f t="shared" si="65"/>
        <v xml:space="preserve">Cota aferenta Casei Sociale a Constructii - CSC </v>
      </c>
      <c r="N58" s="342">
        <f t="shared" si="68"/>
        <v>8436.0272000000004</v>
      </c>
      <c r="O58" s="342">
        <f>'Detaliere DG '!M93</f>
        <v>0</v>
      </c>
      <c r="P58" s="342">
        <f>'Detaliere DG '!N93</f>
        <v>0</v>
      </c>
      <c r="Q58" s="342">
        <f t="shared" si="58"/>
        <v>8436.0272000000004</v>
      </c>
      <c r="R58" s="342">
        <f t="shared" si="59"/>
        <v>1713.6992300973045</v>
      </c>
      <c r="S58" s="95"/>
      <c r="T58" s="288"/>
      <c r="U58" s="199" t="str">
        <f t="shared" si="66"/>
        <v>5.2.4.</v>
      </c>
      <c r="V58" s="199" t="str">
        <f t="shared" si="67"/>
        <v xml:space="preserve">Cota aferenta Casei Sociale a Constructii - CSC </v>
      </c>
      <c r="W58" s="342">
        <f>W86*0.5%</f>
        <v>8436.0272000000004</v>
      </c>
      <c r="X58" s="342">
        <f t="shared" si="61"/>
        <v>1713.6992300973045</v>
      </c>
      <c r="Y58" s="342">
        <v>0</v>
      </c>
      <c r="Z58" s="342">
        <f t="shared" si="62"/>
        <v>8436.0272000000004</v>
      </c>
      <c r="AA58" s="342">
        <f t="shared" si="63"/>
        <v>1713.6992300973045</v>
      </c>
    </row>
    <row r="59" spans="1:27" ht="25.5" x14ac:dyDescent="0.25">
      <c r="A59" s="95"/>
      <c r="B59" s="288"/>
      <c r="C59" s="199" t="s">
        <v>562</v>
      </c>
      <c r="D59" s="199" t="s">
        <v>567</v>
      </c>
      <c r="E59" s="342">
        <v>0</v>
      </c>
      <c r="F59" s="342">
        <v>0</v>
      </c>
      <c r="G59" s="342">
        <v>0</v>
      </c>
      <c r="H59" s="342">
        <v>0</v>
      </c>
      <c r="I59" s="342">
        <v>0</v>
      </c>
      <c r="J59" s="95"/>
      <c r="K59" s="288"/>
      <c r="L59" s="199" t="str">
        <f t="shared" si="64"/>
        <v>5.2.5.</v>
      </c>
      <c r="M59" s="199" t="str">
        <f t="shared" si="65"/>
        <v xml:space="preserve">taxe pentru acorduri, avize conforme si autorizatia de constructi - desfiintare. </v>
      </c>
      <c r="N59" s="342">
        <v>0</v>
      </c>
      <c r="O59" s="342">
        <f>'Detaliere DG '!M95</f>
        <v>1713.6997988908527</v>
      </c>
      <c r="P59" s="342">
        <f>'Detaliere DG '!N94</f>
        <v>0</v>
      </c>
      <c r="Q59" s="342">
        <f t="shared" si="58"/>
        <v>0</v>
      </c>
      <c r="R59" s="342">
        <f t="shared" si="59"/>
        <v>0</v>
      </c>
      <c r="S59" s="95"/>
      <c r="T59" s="288"/>
      <c r="U59" s="199" t="str">
        <f t="shared" si="66"/>
        <v>5.2.5.</v>
      </c>
      <c r="V59" s="199" t="str">
        <f t="shared" si="67"/>
        <v xml:space="preserve">taxe pentru acorduri, avize conforme si autorizatia de constructi - desfiintare. </v>
      </c>
      <c r="W59" s="342">
        <f t="shared" si="60"/>
        <v>0</v>
      </c>
      <c r="X59" s="342">
        <f t="shared" si="61"/>
        <v>0</v>
      </c>
      <c r="Y59" s="342">
        <v>0</v>
      </c>
      <c r="Z59" s="342">
        <f t="shared" si="62"/>
        <v>0</v>
      </c>
      <c r="AA59" s="342">
        <f t="shared" si="63"/>
        <v>0</v>
      </c>
    </row>
    <row r="60" spans="1:27" x14ac:dyDescent="0.25">
      <c r="A60" s="95"/>
      <c r="B60" s="288" t="s">
        <v>124</v>
      </c>
      <c r="C60" s="381" t="s">
        <v>193</v>
      </c>
      <c r="D60" s="381"/>
      <c r="E60" s="342">
        <f>F60*$E$3</f>
        <v>0</v>
      </c>
      <c r="F60" s="342">
        <f>'Detaliere DG '!E96</f>
        <v>0</v>
      </c>
      <c r="G60" s="342">
        <f>E60*0.19</f>
        <v>0</v>
      </c>
      <c r="H60" s="342">
        <f>E60+G60</f>
        <v>0</v>
      </c>
      <c r="I60" s="342">
        <f>H60/$E$3</f>
        <v>0</v>
      </c>
      <c r="J60" s="95"/>
      <c r="K60" s="288" t="s">
        <v>124</v>
      </c>
      <c r="L60" s="381" t="s">
        <v>193</v>
      </c>
      <c r="M60" s="381"/>
      <c r="N60" s="342">
        <v>0</v>
      </c>
      <c r="O60" s="342">
        <v>0</v>
      </c>
      <c r="P60" s="342">
        <f>'Detaliere DG '!N95</f>
        <v>0</v>
      </c>
      <c r="Q60" s="342">
        <v>0</v>
      </c>
      <c r="R60" s="342">
        <f>Q60/$E$3</f>
        <v>0</v>
      </c>
      <c r="S60" s="95"/>
      <c r="T60" s="288" t="s">
        <v>124</v>
      </c>
      <c r="U60" s="381" t="s">
        <v>193</v>
      </c>
      <c r="V60" s="381"/>
      <c r="W60" s="342">
        <f t="shared" si="60"/>
        <v>0</v>
      </c>
      <c r="X60" s="342">
        <f t="shared" si="61"/>
        <v>0</v>
      </c>
      <c r="Y60" s="342">
        <f>W60*0.19</f>
        <v>0</v>
      </c>
      <c r="Z60" s="342">
        <f t="shared" si="62"/>
        <v>0</v>
      </c>
      <c r="AA60" s="342">
        <f t="shared" si="63"/>
        <v>0</v>
      </c>
    </row>
    <row r="61" spans="1:27" x14ac:dyDescent="0.25">
      <c r="A61" s="95"/>
      <c r="B61" s="288" t="s">
        <v>568</v>
      </c>
      <c r="C61" s="379" t="s">
        <v>569</v>
      </c>
      <c r="D61" s="380"/>
      <c r="E61" s="342">
        <v>0</v>
      </c>
      <c r="F61" s="342">
        <v>0</v>
      </c>
      <c r="G61" s="342">
        <v>0</v>
      </c>
      <c r="H61" s="342">
        <v>0</v>
      </c>
      <c r="I61" s="342">
        <v>0</v>
      </c>
      <c r="J61" s="95"/>
      <c r="K61" s="288" t="str">
        <f>B61</f>
        <v>5.4.</v>
      </c>
      <c r="L61" s="379" t="str">
        <f>C61</f>
        <v xml:space="preserve">Cheltuieli pentru informare si publicitate </v>
      </c>
      <c r="M61" s="380"/>
      <c r="N61" s="342">
        <f>'Detaliere DG '!L96</f>
        <v>0</v>
      </c>
      <c r="O61" s="342">
        <f>'Detaliere DG '!M96</f>
        <v>0</v>
      </c>
      <c r="P61" s="342">
        <f>'Detaliere DG '!N96</f>
        <v>0</v>
      </c>
      <c r="Q61" s="342">
        <v>0</v>
      </c>
      <c r="R61" s="342">
        <v>0</v>
      </c>
      <c r="S61" s="95"/>
      <c r="T61" s="288" t="str">
        <f>K61</f>
        <v>5.4.</v>
      </c>
      <c r="U61" s="391" t="str">
        <f>L61</f>
        <v xml:space="preserve">Cheltuieli pentru informare si publicitate </v>
      </c>
      <c r="V61" s="392"/>
      <c r="W61" s="342">
        <f t="shared" si="60"/>
        <v>0</v>
      </c>
      <c r="X61" s="342">
        <f t="shared" si="61"/>
        <v>0</v>
      </c>
      <c r="Y61" s="342">
        <v>0</v>
      </c>
      <c r="Z61" s="342">
        <f t="shared" si="62"/>
        <v>0</v>
      </c>
      <c r="AA61" s="342">
        <f t="shared" si="63"/>
        <v>0</v>
      </c>
    </row>
    <row r="62" spans="1:27" x14ac:dyDescent="0.25">
      <c r="A62" s="95"/>
      <c r="B62" s="291"/>
      <c r="C62" s="382" t="s">
        <v>194</v>
      </c>
      <c r="D62" s="382"/>
      <c r="E62" s="343">
        <f>E51+E54+E60</f>
        <v>0</v>
      </c>
      <c r="F62" s="343">
        <f>F51+F54+F60</f>
        <v>0</v>
      </c>
      <c r="G62" s="343">
        <f>G51+G54+G60</f>
        <v>0</v>
      </c>
      <c r="H62" s="343">
        <f>H51+H54+H60</f>
        <v>0</v>
      </c>
      <c r="I62" s="343">
        <f>I51+I54+I60</f>
        <v>0</v>
      </c>
      <c r="J62" s="95"/>
      <c r="K62" s="291"/>
      <c r="L62" s="382" t="s">
        <v>194</v>
      </c>
      <c r="M62" s="382"/>
      <c r="N62" s="343">
        <f>N51+N54+N59</f>
        <v>26189.455000000002</v>
      </c>
      <c r="O62" s="343">
        <f>O51+O54+O60</f>
        <v>5320.1403701220879</v>
      </c>
      <c r="P62" s="343">
        <f>P51+P54+P60</f>
        <v>1449.73515</v>
      </c>
      <c r="Q62" s="343">
        <f>Q51+Q54+Q60</f>
        <v>27639.190150000002</v>
      </c>
      <c r="R62" s="343">
        <f>R51+R54+R60</f>
        <v>5614.6403701220879</v>
      </c>
      <c r="S62" s="95"/>
      <c r="T62" s="291"/>
      <c r="U62" s="382" t="s">
        <v>194</v>
      </c>
      <c r="V62" s="382"/>
      <c r="W62" s="343">
        <f>W51+W54+W60</f>
        <v>26189.455000000002</v>
      </c>
      <c r="X62" s="343">
        <f>X51+X54+X60</f>
        <v>5320.1403701220879</v>
      </c>
      <c r="Y62" s="343">
        <f>Y51+Y54+Y60</f>
        <v>1449.73515</v>
      </c>
      <c r="Z62" s="343">
        <f>Z51+Z54+Z60</f>
        <v>27639.190150000002</v>
      </c>
      <c r="AA62" s="343">
        <f>AA51+AA54+AA60</f>
        <v>5614.6403701220879</v>
      </c>
    </row>
    <row r="63" spans="1:27" x14ac:dyDescent="0.25">
      <c r="A63" s="95"/>
      <c r="B63" s="382" t="s">
        <v>195</v>
      </c>
      <c r="C63" s="382"/>
      <c r="D63" s="382"/>
      <c r="E63" s="382"/>
      <c r="F63" s="382"/>
      <c r="G63" s="382"/>
      <c r="H63" s="382"/>
      <c r="I63" s="382"/>
      <c r="J63" s="95"/>
      <c r="K63" s="382" t="s">
        <v>195</v>
      </c>
      <c r="L63" s="382"/>
      <c r="M63" s="382"/>
      <c r="N63" s="382"/>
      <c r="O63" s="382"/>
      <c r="P63" s="382"/>
      <c r="Q63" s="382"/>
      <c r="R63" s="382"/>
      <c r="S63" s="95"/>
      <c r="T63" s="382" t="s">
        <v>195</v>
      </c>
      <c r="U63" s="382"/>
      <c r="V63" s="382"/>
      <c r="W63" s="382"/>
      <c r="X63" s="382"/>
      <c r="Y63" s="382"/>
      <c r="Z63" s="382"/>
      <c r="AA63" s="382"/>
    </row>
    <row r="64" spans="1:27" x14ac:dyDescent="0.25">
      <c r="A64" s="95"/>
      <c r="B64" s="288" t="s">
        <v>196</v>
      </c>
      <c r="C64" s="381" t="s">
        <v>133</v>
      </c>
      <c r="D64" s="381"/>
      <c r="E64" s="342">
        <f>F64*$E$3</f>
        <v>0</v>
      </c>
      <c r="F64" s="342">
        <f>'Detaliere DG '!E103</f>
        <v>0</v>
      </c>
      <c r="G64" s="342">
        <f>E64*0.19</f>
        <v>0</v>
      </c>
      <c r="H64" s="342">
        <f>E64+G64</f>
        <v>0</v>
      </c>
      <c r="I64" s="342">
        <f>H64/$E$3</f>
        <v>0</v>
      </c>
      <c r="J64" s="95"/>
      <c r="K64" s="288" t="s">
        <v>196</v>
      </c>
      <c r="L64" s="381" t="s">
        <v>133</v>
      </c>
      <c r="M64" s="381"/>
      <c r="N64" s="342">
        <f>'[1]Detaliere DG'!L99</f>
        <v>0</v>
      </c>
      <c r="O64" s="342">
        <f>N64/$E$3</f>
        <v>0</v>
      </c>
      <c r="P64" s="342">
        <f>N64*0.19</f>
        <v>0</v>
      </c>
      <c r="Q64" s="342">
        <f>N64+P64</f>
        <v>0</v>
      </c>
      <c r="R64" s="342">
        <f>Q64/$E$3</f>
        <v>0</v>
      </c>
      <c r="S64" s="95"/>
      <c r="T64" s="288" t="s">
        <v>196</v>
      </c>
      <c r="U64" s="381" t="s">
        <v>133</v>
      </c>
      <c r="V64" s="381"/>
      <c r="W64" s="342">
        <f>E64+N64</f>
        <v>0</v>
      </c>
      <c r="X64" s="342">
        <f>W64/$E$3</f>
        <v>0</v>
      </c>
      <c r="Y64" s="342">
        <f>W64*0.19</f>
        <v>0</v>
      </c>
      <c r="Z64" s="342">
        <f>W64+Y64</f>
        <v>0</v>
      </c>
      <c r="AA64" s="342">
        <f>Z64/$E$3</f>
        <v>0</v>
      </c>
    </row>
    <row r="65" spans="1:27" x14ac:dyDescent="0.25">
      <c r="A65" s="95"/>
      <c r="B65" s="288" t="s">
        <v>197</v>
      </c>
      <c r="C65" s="381" t="s">
        <v>198</v>
      </c>
      <c r="D65" s="381"/>
      <c r="E65" s="342">
        <f>F65*$E$3</f>
        <v>0</v>
      </c>
      <c r="F65" s="342">
        <f>'Detaliere DG '!E104</f>
        <v>0</v>
      </c>
      <c r="G65" s="342">
        <f>E65*0.19</f>
        <v>0</v>
      </c>
      <c r="H65" s="342">
        <f>E65+G65</f>
        <v>0</v>
      </c>
      <c r="I65" s="342">
        <f>H65/$E$3</f>
        <v>0</v>
      </c>
      <c r="J65" s="95"/>
      <c r="K65" s="288" t="s">
        <v>197</v>
      </c>
      <c r="L65" s="381" t="s">
        <v>198</v>
      </c>
      <c r="M65" s="381"/>
      <c r="N65" s="342">
        <f>'[1]Detaliere DG'!L100</f>
        <v>0</v>
      </c>
      <c r="O65" s="342">
        <f>N65/$E$3</f>
        <v>0</v>
      </c>
      <c r="P65" s="342">
        <f>N65*0.19</f>
        <v>0</v>
      </c>
      <c r="Q65" s="342">
        <f>N65+P65</f>
        <v>0</v>
      </c>
      <c r="R65" s="342">
        <f>Q65/$E$3</f>
        <v>0</v>
      </c>
      <c r="S65" s="95"/>
      <c r="T65" s="288" t="s">
        <v>197</v>
      </c>
      <c r="U65" s="381" t="s">
        <v>198</v>
      </c>
      <c r="V65" s="381"/>
      <c r="W65" s="342">
        <f>E65+N65</f>
        <v>0</v>
      </c>
      <c r="X65" s="342">
        <f>W65/$E$3</f>
        <v>0</v>
      </c>
      <c r="Y65" s="342">
        <f>W65*0.19</f>
        <v>0</v>
      </c>
      <c r="Z65" s="342">
        <f>W65+Y65</f>
        <v>0</v>
      </c>
      <c r="AA65" s="342">
        <f>Z65/$E$3</f>
        <v>0</v>
      </c>
    </row>
    <row r="66" spans="1:27" x14ac:dyDescent="0.25">
      <c r="A66" s="95"/>
      <c r="B66" s="291"/>
      <c r="C66" s="382" t="s">
        <v>199</v>
      </c>
      <c r="D66" s="382"/>
      <c r="E66" s="343">
        <f>E65+E64</f>
        <v>0</v>
      </c>
      <c r="F66" s="343">
        <f>F65+F64</f>
        <v>0</v>
      </c>
      <c r="G66" s="343">
        <f>G65+G64</f>
        <v>0</v>
      </c>
      <c r="H66" s="343">
        <f>H65+H64</f>
        <v>0</v>
      </c>
      <c r="I66" s="343">
        <f>I65+I64</f>
        <v>0</v>
      </c>
      <c r="J66" s="95"/>
      <c r="K66" s="291"/>
      <c r="L66" s="382" t="s">
        <v>199</v>
      </c>
      <c r="M66" s="382"/>
      <c r="N66" s="343">
        <f>N65+N64</f>
        <v>0</v>
      </c>
      <c r="O66" s="343">
        <f>O65+O64</f>
        <v>0</v>
      </c>
      <c r="P66" s="343">
        <f>P65+P64</f>
        <v>0</v>
      </c>
      <c r="Q66" s="343">
        <f>Q65+Q64</f>
        <v>0</v>
      </c>
      <c r="R66" s="343">
        <f>R65+R64</f>
        <v>0</v>
      </c>
      <c r="S66" s="95"/>
      <c r="T66" s="291"/>
      <c r="U66" s="382" t="s">
        <v>199</v>
      </c>
      <c r="V66" s="382"/>
      <c r="W66" s="343">
        <f>W65+W64</f>
        <v>0</v>
      </c>
      <c r="X66" s="343">
        <f>X65+X64</f>
        <v>0</v>
      </c>
      <c r="Y66" s="343">
        <f>Y65+Y64</f>
        <v>0</v>
      </c>
      <c r="Z66" s="343">
        <f>Z65+Z64</f>
        <v>0</v>
      </c>
      <c r="AA66" s="343">
        <f>AA65+AA64</f>
        <v>0</v>
      </c>
    </row>
    <row r="67" spans="1:27" hidden="1" x14ac:dyDescent="0.25">
      <c r="A67" s="95"/>
      <c r="B67" s="383" t="s">
        <v>570</v>
      </c>
      <c r="C67" s="385"/>
      <c r="D67" s="385"/>
      <c r="E67" s="385"/>
      <c r="F67" s="385"/>
      <c r="G67" s="385"/>
      <c r="H67" s="385"/>
      <c r="I67" s="384"/>
      <c r="J67" s="95"/>
      <c r="K67" s="383" t="str">
        <f>B67</f>
        <v>CAPITOLUL 7 - Cheltuieli specifice cu intensitatea de 100%</v>
      </c>
      <c r="L67" s="385"/>
      <c r="M67" s="385"/>
      <c r="N67" s="385"/>
      <c r="O67" s="385"/>
      <c r="P67" s="385"/>
      <c r="Q67" s="385"/>
      <c r="R67" s="384"/>
      <c r="S67" s="95"/>
      <c r="T67" s="383" t="str">
        <f>K67</f>
        <v>CAPITOLUL 7 - Cheltuieli specifice cu intensitatea de 100%</v>
      </c>
      <c r="U67" s="385"/>
      <c r="V67" s="385"/>
      <c r="W67" s="386"/>
      <c r="X67" s="386"/>
      <c r="Y67" s="386"/>
      <c r="Z67" s="386"/>
      <c r="AA67" s="387"/>
    </row>
    <row r="68" spans="1:27" hidden="1" x14ac:dyDescent="0.25">
      <c r="A68" s="95"/>
      <c r="B68" s="190" t="s">
        <v>571</v>
      </c>
      <c r="C68" s="399" t="s">
        <v>572</v>
      </c>
      <c r="D68" s="400"/>
      <c r="E68" s="190">
        <f>SUM(E69:E71)</f>
        <v>0</v>
      </c>
      <c r="F68" s="190">
        <f t="shared" ref="F68:I68" si="69">SUM(F69:F71)</f>
        <v>0</v>
      </c>
      <c r="G68" s="190">
        <f t="shared" si="69"/>
        <v>0</v>
      </c>
      <c r="H68" s="190">
        <f t="shared" si="69"/>
        <v>0</v>
      </c>
      <c r="I68" s="190">
        <f t="shared" si="69"/>
        <v>0</v>
      </c>
      <c r="J68" s="95"/>
      <c r="K68" s="190" t="str">
        <f>B68</f>
        <v>7.1.</v>
      </c>
      <c r="L68" s="388" t="str">
        <f>C68</f>
        <v xml:space="preserve">Costurile de functionare a cooperarii </v>
      </c>
      <c r="M68" s="389"/>
      <c r="N68" s="190">
        <f>SUM(N69:N71)</f>
        <v>0</v>
      </c>
      <c r="O68" s="190">
        <f t="shared" ref="O68:R68" si="70">SUM(O69:O71)</f>
        <v>0</v>
      </c>
      <c r="P68" s="190">
        <f t="shared" si="70"/>
        <v>0</v>
      </c>
      <c r="Q68" s="190">
        <f t="shared" si="70"/>
        <v>0</v>
      </c>
      <c r="R68" s="190">
        <f t="shared" si="70"/>
        <v>0</v>
      </c>
      <c r="S68" s="95"/>
      <c r="T68" s="190" t="str">
        <f>K68</f>
        <v>7.1.</v>
      </c>
      <c r="U68" s="388" t="str">
        <f>L68</f>
        <v xml:space="preserve">Costurile de functionare a cooperarii </v>
      </c>
      <c r="V68" s="389"/>
      <c r="W68" s="363">
        <f>E68+N68</f>
        <v>0</v>
      </c>
      <c r="X68" s="363">
        <f t="shared" ref="X68:AA71" si="71">F68+O68</f>
        <v>0</v>
      </c>
      <c r="Y68" s="363">
        <f t="shared" si="71"/>
        <v>0</v>
      </c>
      <c r="Z68" s="363">
        <f t="shared" si="71"/>
        <v>0</v>
      </c>
      <c r="AA68" s="363">
        <f t="shared" si="71"/>
        <v>0</v>
      </c>
    </row>
    <row r="69" spans="1:27" ht="51" hidden="1" x14ac:dyDescent="0.25">
      <c r="A69" s="95"/>
      <c r="B69" s="190"/>
      <c r="C69" s="139" t="s">
        <v>573</v>
      </c>
      <c r="D69" s="199" t="s">
        <v>582</v>
      </c>
      <c r="E69" s="134">
        <f>F69*$E$3</f>
        <v>0</v>
      </c>
      <c r="F69" s="134">
        <v>0</v>
      </c>
      <c r="G69" s="134">
        <f>E69*0.19</f>
        <v>0</v>
      </c>
      <c r="H69" s="134">
        <f>E69*0.19</f>
        <v>0</v>
      </c>
      <c r="I69" s="134">
        <f>F69*0.19</f>
        <v>0</v>
      </c>
      <c r="J69" s="95"/>
      <c r="K69" s="190"/>
      <c r="L69" s="139" t="str">
        <f>C69</f>
        <v>7.1.1.</v>
      </c>
      <c r="M69" s="288" t="str">
        <f>D69</f>
        <v xml:space="preserve">Cheltuieli de transport si de subzistenta ale coordonatorului si partenerilor (diurna), legate de activitatile partenerului, conform legislatiei nationale. </v>
      </c>
      <c r="N69" s="134">
        <v>0</v>
      </c>
      <c r="O69" s="134">
        <v>0</v>
      </c>
      <c r="P69" s="134">
        <v>0</v>
      </c>
      <c r="Q69" s="134">
        <v>0</v>
      </c>
      <c r="R69" s="134">
        <v>0</v>
      </c>
      <c r="S69" s="95"/>
      <c r="T69" s="190"/>
      <c r="U69" s="139" t="str">
        <f>L69</f>
        <v>7.1.1.</v>
      </c>
      <c r="V69" s="187" t="str">
        <f>M69</f>
        <v xml:space="preserve">Cheltuieli de transport si de subzistenta ale coordonatorului si partenerilor (diurna), legate de activitatile partenerului, conform legislatiei nationale. </v>
      </c>
      <c r="W69" s="345">
        <f>E69+N69</f>
        <v>0</v>
      </c>
      <c r="X69" s="345">
        <f t="shared" si="71"/>
        <v>0</v>
      </c>
      <c r="Y69" s="345">
        <f t="shared" si="71"/>
        <v>0</v>
      </c>
      <c r="Z69" s="345">
        <f t="shared" si="71"/>
        <v>0</v>
      </c>
      <c r="AA69" s="345">
        <f t="shared" si="71"/>
        <v>0</v>
      </c>
    </row>
    <row r="70" spans="1:27" ht="38.25" hidden="1" x14ac:dyDescent="0.25">
      <c r="A70" s="95"/>
      <c r="B70" s="190"/>
      <c r="C70" s="139" t="s">
        <v>574</v>
      </c>
      <c r="D70" s="199" t="s">
        <v>583</v>
      </c>
      <c r="E70" s="134">
        <f t="shared" ref="E70:E71" si="72">F70*$E$3</f>
        <v>0</v>
      </c>
      <c r="F70" s="134">
        <v>0</v>
      </c>
      <c r="G70" s="134">
        <f t="shared" ref="G70:G71" si="73">E70*0.19</f>
        <v>0</v>
      </c>
      <c r="H70" s="134">
        <f t="shared" ref="H70:H71" si="74">E70*0.19</f>
        <v>0</v>
      </c>
      <c r="I70" s="134">
        <f t="shared" ref="I70:I71" si="75">F70*0.19</f>
        <v>0</v>
      </c>
      <c r="J70" s="95"/>
      <c r="K70" s="190"/>
      <c r="L70" s="139" t="str">
        <f t="shared" ref="L70:L71" si="76">C70</f>
        <v>7.1.2.</v>
      </c>
      <c r="M70" s="288" t="str">
        <f t="shared" ref="M70:M71" si="77">D70</f>
        <v xml:space="preserve">Onorarii ale personalului (de exemplu angajat salariat in vederea asigurarii costurilor de secretariat, etc.) </v>
      </c>
      <c r="N70" s="134">
        <v>0</v>
      </c>
      <c r="O70" s="134">
        <v>0</v>
      </c>
      <c r="P70" s="134">
        <v>0</v>
      </c>
      <c r="Q70" s="134">
        <v>0</v>
      </c>
      <c r="R70" s="134">
        <v>0</v>
      </c>
      <c r="S70" s="95"/>
      <c r="T70" s="190"/>
      <c r="U70" s="139" t="str">
        <f t="shared" ref="U70:U71" si="78">L70</f>
        <v>7.1.2.</v>
      </c>
      <c r="V70" s="187" t="str">
        <f t="shared" ref="V70:V71" si="79">M70</f>
        <v xml:space="preserve">Onorarii ale personalului (de exemplu angajat salariat in vederea asigurarii costurilor de secretariat, etc.) </v>
      </c>
      <c r="W70" s="345">
        <f t="shared" ref="W70:W71" si="80">E70+N70</f>
        <v>0</v>
      </c>
      <c r="X70" s="345">
        <f t="shared" si="71"/>
        <v>0</v>
      </c>
      <c r="Y70" s="345">
        <f t="shared" si="71"/>
        <v>0</v>
      </c>
      <c r="Z70" s="345">
        <f t="shared" si="71"/>
        <v>0</v>
      </c>
      <c r="AA70" s="345">
        <f t="shared" si="71"/>
        <v>0</v>
      </c>
    </row>
    <row r="71" spans="1:27" ht="63.75" hidden="1" x14ac:dyDescent="0.25">
      <c r="A71" s="95"/>
      <c r="B71" s="190"/>
      <c r="C71" s="139" t="s">
        <v>575</v>
      </c>
      <c r="D71" s="199" t="s">
        <v>584</v>
      </c>
      <c r="E71" s="134">
        <f t="shared" si="72"/>
        <v>0</v>
      </c>
      <c r="F71" s="134">
        <v>0</v>
      </c>
      <c r="G71" s="134">
        <f t="shared" si="73"/>
        <v>0</v>
      </c>
      <c r="H71" s="134">
        <f t="shared" si="74"/>
        <v>0</v>
      </c>
      <c r="I71" s="134">
        <f t="shared" si="75"/>
        <v>0</v>
      </c>
      <c r="J71" s="95"/>
      <c r="K71" s="190"/>
      <c r="L71" s="139" t="str">
        <f t="shared" si="76"/>
        <v>7.1.3.</v>
      </c>
      <c r="M71" s="288" t="str">
        <f t="shared" si="77"/>
        <v xml:space="preserve">Cheltulei legare de inchirierea spatiilor de desfasurare a intalnirilor parteneriatului, inchirierii sediu, achizitie echipamente IT si alte dotari necesare desfasurarii cooperarii </v>
      </c>
      <c r="N71" s="134">
        <v>0</v>
      </c>
      <c r="O71" s="134">
        <v>0</v>
      </c>
      <c r="P71" s="134">
        <v>0</v>
      </c>
      <c r="Q71" s="134">
        <v>0</v>
      </c>
      <c r="R71" s="134">
        <v>0</v>
      </c>
      <c r="S71" s="95"/>
      <c r="T71" s="190"/>
      <c r="U71" s="139" t="str">
        <f t="shared" si="78"/>
        <v>7.1.3.</v>
      </c>
      <c r="V71" s="187" t="str">
        <f t="shared" si="79"/>
        <v xml:space="preserve">Cheltulei legare de inchirierea spatiilor de desfasurare a intalnirilor parteneriatului, inchirierii sediu, achizitie echipamente IT si alte dotari necesare desfasurarii cooperarii </v>
      </c>
      <c r="W71" s="345">
        <f t="shared" si="80"/>
        <v>0</v>
      </c>
      <c r="X71" s="345">
        <f t="shared" si="71"/>
        <v>0</v>
      </c>
      <c r="Y71" s="345">
        <f t="shared" si="71"/>
        <v>0</v>
      </c>
      <c r="Z71" s="345">
        <f t="shared" si="71"/>
        <v>0</v>
      </c>
      <c r="AA71" s="345">
        <f t="shared" si="71"/>
        <v>0</v>
      </c>
    </row>
    <row r="72" spans="1:27" hidden="1" x14ac:dyDescent="0.25">
      <c r="A72" s="95"/>
      <c r="B72" s="190" t="s">
        <v>576</v>
      </c>
      <c r="C72" s="399" t="s">
        <v>577</v>
      </c>
      <c r="D72" s="400"/>
      <c r="E72" s="190">
        <f>SUM(E73:E76)</f>
        <v>0</v>
      </c>
      <c r="F72" s="190">
        <f t="shared" ref="F72:I72" si="81">SUM(F73:F76)</f>
        <v>0</v>
      </c>
      <c r="G72" s="190">
        <f t="shared" si="81"/>
        <v>0</v>
      </c>
      <c r="H72" s="190">
        <f t="shared" si="81"/>
        <v>0</v>
      </c>
      <c r="I72" s="190">
        <f t="shared" si="81"/>
        <v>0</v>
      </c>
      <c r="J72" s="95"/>
      <c r="K72" s="190" t="str">
        <f>B72</f>
        <v>7.2.</v>
      </c>
      <c r="L72" s="388" t="str">
        <f>C72</f>
        <v xml:space="preserve">Costuri directe ale proiectelor specifice corelate cu planul proiectului, inclusiv costuril de promovare </v>
      </c>
      <c r="M72" s="389"/>
      <c r="N72" s="190">
        <f>SUM(N73:N76)</f>
        <v>0</v>
      </c>
      <c r="O72" s="190">
        <f t="shared" ref="O72:R72" si="82">SUM(O73:O76)</f>
        <v>0</v>
      </c>
      <c r="P72" s="190">
        <f t="shared" si="82"/>
        <v>0</v>
      </c>
      <c r="Q72" s="190">
        <f t="shared" si="82"/>
        <v>0</v>
      </c>
      <c r="R72" s="190">
        <f t="shared" si="82"/>
        <v>0</v>
      </c>
      <c r="S72" s="95"/>
      <c r="T72" s="190" t="str">
        <f>K72</f>
        <v>7.2.</v>
      </c>
      <c r="U72" s="388" t="str">
        <f>L72</f>
        <v xml:space="preserve">Costuri directe ale proiectelor specifice corelate cu planul proiectului, inclusiv costuril de promovare </v>
      </c>
      <c r="V72" s="389"/>
      <c r="W72" s="363">
        <f>N72+E72</f>
        <v>0</v>
      </c>
      <c r="X72" s="363">
        <f t="shared" ref="X72:AA73" si="83">O72+F72</f>
        <v>0</v>
      </c>
      <c r="Y72" s="363">
        <f t="shared" si="83"/>
        <v>0</v>
      </c>
      <c r="Z72" s="363">
        <f t="shared" si="83"/>
        <v>0</v>
      </c>
      <c r="AA72" s="363">
        <f t="shared" si="83"/>
        <v>0</v>
      </c>
    </row>
    <row r="73" spans="1:27" ht="89.25" hidden="1" x14ac:dyDescent="0.25">
      <c r="A73" s="95"/>
      <c r="B73" s="190"/>
      <c r="C73" s="139" t="s">
        <v>578</v>
      </c>
      <c r="D73" s="199" t="s">
        <v>585</v>
      </c>
      <c r="E73" s="134">
        <f>F73*$E$3</f>
        <v>0</v>
      </c>
      <c r="F73" s="134">
        <v>0</v>
      </c>
      <c r="G73" s="134">
        <f>E73*0.19</f>
        <v>0</v>
      </c>
      <c r="H73" s="134">
        <f>E73+G73</f>
        <v>0</v>
      </c>
      <c r="I73" s="134">
        <f>F73*1.19</f>
        <v>0</v>
      </c>
      <c r="J73" s="95"/>
      <c r="K73" s="190"/>
      <c r="L73" s="139" t="str">
        <f>C73</f>
        <v>7.2.1.</v>
      </c>
      <c r="M73" s="199" t="str">
        <f>D73</f>
        <v>Cheltuieli de promovare inclusiv pagina web, broșuri, pliante, bannere, promovare platita prin social media si alte retele de publicitate, radio si televiziune, chirii standuri de prezentare, personalizare echipamente, personalizare auto</v>
      </c>
      <c r="N73" s="134">
        <v>0</v>
      </c>
      <c r="O73" s="134">
        <v>0</v>
      </c>
      <c r="P73" s="134">
        <v>0</v>
      </c>
      <c r="Q73" s="134">
        <v>0</v>
      </c>
      <c r="R73" s="134">
        <v>0</v>
      </c>
      <c r="S73" s="95"/>
      <c r="T73" s="190"/>
      <c r="U73" s="139" t="str">
        <f>L73</f>
        <v>7.2.1.</v>
      </c>
      <c r="V73" s="199" t="str">
        <f>M73</f>
        <v>Cheltuieli de promovare inclusiv pagina web, broșuri, pliante, bannere, promovare platita prin social media si alte retele de publicitate, radio si televiziune, chirii standuri de prezentare, personalizare echipamente, personalizare auto</v>
      </c>
      <c r="W73" s="345">
        <f>N73+E73</f>
        <v>0</v>
      </c>
      <c r="X73" s="345">
        <f t="shared" si="83"/>
        <v>0</v>
      </c>
      <c r="Y73" s="345">
        <f t="shared" si="83"/>
        <v>0</v>
      </c>
      <c r="Z73" s="345">
        <f t="shared" si="83"/>
        <v>0</v>
      </c>
      <c r="AA73" s="345">
        <f t="shared" si="83"/>
        <v>0</v>
      </c>
    </row>
    <row r="74" spans="1:27" ht="76.5" hidden="1" x14ac:dyDescent="0.25">
      <c r="A74" s="95"/>
      <c r="B74" s="190"/>
      <c r="C74" s="139" t="s">
        <v>579</v>
      </c>
      <c r="D74" s="199" t="s">
        <v>586</v>
      </c>
      <c r="E74" s="134">
        <f t="shared" ref="E74:E76" si="84">F74*$E$3</f>
        <v>0</v>
      </c>
      <c r="F74" s="134">
        <v>0</v>
      </c>
      <c r="G74" s="134">
        <f t="shared" ref="G74:G76" si="85">E74*0.19</f>
        <v>0</v>
      </c>
      <c r="H74" s="134">
        <f t="shared" ref="H74:H76" si="86">E74+G74</f>
        <v>0</v>
      </c>
      <c r="I74" s="134">
        <f t="shared" ref="I74:I76" si="87">F74*1.19</f>
        <v>0</v>
      </c>
      <c r="J74" s="95"/>
      <c r="K74" s="190"/>
      <c r="L74" s="139" t="str">
        <f t="shared" ref="L74:L76" si="88">C74</f>
        <v>7.2.2.</v>
      </c>
      <c r="M74" s="199" t="str">
        <f t="shared" ref="M74:M76" si="89">D74</f>
        <v xml:space="preserve">Cheltuieli legate de chirii pentru: echipamente, utilaje, mijloace transport marfa, standuri de comercializare, imobile, necesare desfasurarii activitatii descrise in proiect (altele decat sediu) etc. </v>
      </c>
      <c r="N74" s="134">
        <v>0</v>
      </c>
      <c r="O74" s="134">
        <v>0</v>
      </c>
      <c r="P74" s="134">
        <v>0</v>
      </c>
      <c r="Q74" s="134">
        <v>0</v>
      </c>
      <c r="R74" s="134">
        <v>0</v>
      </c>
      <c r="S74" s="95"/>
      <c r="T74" s="190"/>
      <c r="U74" s="139" t="str">
        <f t="shared" ref="U74:U76" si="90">L74</f>
        <v>7.2.2.</v>
      </c>
      <c r="V74" s="199" t="str">
        <f t="shared" ref="V74:V76" si="91">M74</f>
        <v xml:space="preserve">Cheltuieli legate de chirii pentru: echipamente, utilaje, mijloace transport marfa, standuri de comercializare, imobile, necesare desfasurarii activitatii descrise in proiect (altele decat sediu) etc. </v>
      </c>
      <c r="W74" s="345">
        <f t="shared" ref="W74:W76" si="92">N74+E74</f>
        <v>0</v>
      </c>
      <c r="X74" s="345">
        <f t="shared" ref="X74:X76" si="93">O74+F74</f>
        <v>0</v>
      </c>
      <c r="Y74" s="345">
        <f t="shared" ref="Y74:Y76" si="94">P74+G74</f>
        <v>0</v>
      </c>
      <c r="Z74" s="345">
        <f t="shared" ref="Z74:Z76" si="95">Q74+H74</f>
        <v>0</v>
      </c>
      <c r="AA74" s="345">
        <f t="shared" ref="AA74:AA76" si="96">R74+I74</f>
        <v>0</v>
      </c>
    </row>
    <row r="75" spans="1:27" ht="89.25" hidden="1" x14ac:dyDescent="0.25">
      <c r="A75" s="95"/>
      <c r="B75" s="190"/>
      <c r="C75" s="139" t="s">
        <v>580</v>
      </c>
      <c r="D75" s="199" t="s">
        <v>587</v>
      </c>
      <c r="E75" s="134">
        <f t="shared" si="84"/>
        <v>0</v>
      </c>
      <c r="F75" s="134">
        <v>0</v>
      </c>
      <c r="G75" s="134">
        <f t="shared" si="85"/>
        <v>0</v>
      </c>
      <c r="H75" s="134">
        <f t="shared" si="86"/>
        <v>0</v>
      </c>
      <c r="I75" s="134">
        <f t="shared" si="87"/>
        <v>0</v>
      </c>
      <c r="J75" s="95"/>
      <c r="K75" s="190"/>
      <c r="L75" s="139" t="str">
        <f t="shared" si="88"/>
        <v>7.2.3.</v>
      </c>
      <c r="M75" s="199" t="str">
        <f t="shared" si="89"/>
        <v xml:space="preserve">Cheltuieli cu onorarii ale partenerilor, colaboratorilor exterini, aferente activitatilor deschise in proiect si prestarii servicii de catre acestia sau alte persoane/entitati, inclusiv cheltuieli aferente salariului/onorariului coordonatorului de proiect </v>
      </c>
      <c r="N75" s="134">
        <v>0</v>
      </c>
      <c r="O75" s="134">
        <v>0</v>
      </c>
      <c r="P75" s="134">
        <v>0</v>
      </c>
      <c r="Q75" s="134">
        <v>0</v>
      </c>
      <c r="R75" s="134">
        <v>0</v>
      </c>
      <c r="S75" s="95"/>
      <c r="T75" s="190"/>
      <c r="U75" s="139" t="str">
        <f t="shared" si="90"/>
        <v>7.2.3.</v>
      </c>
      <c r="V75" s="199" t="str">
        <f t="shared" si="91"/>
        <v xml:space="preserve">Cheltuieli cu onorarii ale partenerilor, colaboratorilor exterini, aferente activitatilor deschise in proiect si prestarii servicii de catre acestia sau alte persoane/entitati, inclusiv cheltuieli aferente salariului/onorariului coordonatorului de proiect </v>
      </c>
      <c r="W75" s="345">
        <f t="shared" si="92"/>
        <v>0</v>
      </c>
      <c r="X75" s="345">
        <f t="shared" si="93"/>
        <v>0</v>
      </c>
      <c r="Y75" s="345">
        <f t="shared" si="94"/>
        <v>0</v>
      </c>
      <c r="Z75" s="345">
        <f t="shared" si="95"/>
        <v>0</v>
      </c>
      <c r="AA75" s="345">
        <f t="shared" si="96"/>
        <v>0</v>
      </c>
    </row>
    <row r="76" spans="1:27" ht="25.5" hidden="1" x14ac:dyDescent="0.25">
      <c r="A76" s="95"/>
      <c r="B76" s="190"/>
      <c r="C76" s="139" t="s">
        <v>581</v>
      </c>
      <c r="D76" s="199" t="s">
        <v>588</v>
      </c>
      <c r="E76" s="134">
        <f t="shared" si="84"/>
        <v>0</v>
      </c>
      <c r="F76" s="134">
        <v>0</v>
      </c>
      <c r="G76" s="134">
        <f t="shared" si="85"/>
        <v>0</v>
      </c>
      <c r="H76" s="134">
        <f t="shared" si="86"/>
        <v>0</v>
      </c>
      <c r="I76" s="134">
        <f t="shared" si="87"/>
        <v>0</v>
      </c>
      <c r="J76" s="95"/>
      <c r="K76" s="190"/>
      <c r="L76" s="139" t="str">
        <f t="shared" si="88"/>
        <v>7.2.4.</v>
      </c>
      <c r="M76" s="199" t="str">
        <f t="shared" si="89"/>
        <v xml:space="preserve">alte cheltulei ce nu pot fi incluse in categorii de mai sus </v>
      </c>
      <c r="N76" s="134">
        <v>0</v>
      </c>
      <c r="O76" s="134">
        <v>0</v>
      </c>
      <c r="P76" s="134">
        <v>0</v>
      </c>
      <c r="Q76" s="134">
        <v>0</v>
      </c>
      <c r="R76" s="134">
        <v>0</v>
      </c>
      <c r="S76" s="95"/>
      <c r="T76" s="190"/>
      <c r="U76" s="139" t="str">
        <f t="shared" si="90"/>
        <v>7.2.4.</v>
      </c>
      <c r="V76" s="199" t="str">
        <f t="shared" si="91"/>
        <v xml:space="preserve">alte cheltulei ce nu pot fi incluse in categorii de mai sus </v>
      </c>
      <c r="W76" s="345">
        <f t="shared" si="92"/>
        <v>0</v>
      </c>
      <c r="X76" s="345">
        <f t="shared" si="93"/>
        <v>0</v>
      </c>
      <c r="Y76" s="345">
        <f t="shared" si="94"/>
        <v>0</v>
      </c>
      <c r="Z76" s="345">
        <f t="shared" si="95"/>
        <v>0</v>
      </c>
      <c r="AA76" s="345">
        <f t="shared" si="96"/>
        <v>0</v>
      </c>
    </row>
    <row r="77" spans="1:27" hidden="1" x14ac:dyDescent="0.25">
      <c r="A77" s="95"/>
      <c r="B77" s="291"/>
      <c r="C77" s="383" t="s">
        <v>589</v>
      </c>
      <c r="D77" s="384"/>
      <c r="E77" s="291">
        <f>E68+E72</f>
        <v>0</v>
      </c>
      <c r="F77" s="291">
        <f t="shared" ref="F77:I77" si="97">F68+F72</f>
        <v>0</v>
      </c>
      <c r="G77" s="291">
        <f t="shared" si="97"/>
        <v>0</v>
      </c>
      <c r="H77" s="291">
        <f t="shared" si="97"/>
        <v>0</v>
      </c>
      <c r="I77" s="291">
        <f t="shared" si="97"/>
        <v>0</v>
      </c>
      <c r="J77" s="95"/>
      <c r="K77" s="291"/>
      <c r="L77" s="383" t="str">
        <f>C77</f>
        <v xml:space="preserve">TOTAL CAPITOL 7 </v>
      </c>
      <c r="M77" s="384"/>
      <c r="N77" s="291">
        <f>N68+N72</f>
        <v>0</v>
      </c>
      <c r="O77" s="291">
        <f t="shared" ref="O77:R77" si="98">O68+O72</f>
        <v>0</v>
      </c>
      <c r="P77" s="291">
        <f t="shared" si="98"/>
        <v>0</v>
      </c>
      <c r="Q77" s="291">
        <f t="shared" si="98"/>
        <v>0</v>
      </c>
      <c r="R77" s="291">
        <f t="shared" si="98"/>
        <v>0</v>
      </c>
      <c r="S77" s="95"/>
      <c r="T77" s="291"/>
      <c r="U77" s="383" t="str">
        <f>L77</f>
        <v xml:space="preserve">TOTAL CAPITOL 7 </v>
      </c>
      <c r="V77" s="384"/>
      <c r="W77" s="343">
        <f>W68+W72</f>
        <v>0</v>
      </c>
      <c r="X77" s="343">
        <f t="shared" ref="X77:AA77" si="99">X68+X72</f>
        <v>0</v>
      </c>
      <c r="Y77" s="343">
        <f t="shared" si="99"/>
        <v>0</v>
      </c>
      <c r="Z77" s="343">
        <f t="shared" si="99"/>
        <v>0</v>
      </c>
      <c r="AA77" s="343">
        <f t="shared" si="99"/>
        <v>0</v>
      </c>
    </row>
    <row r="78" spans="1:27" hidden="1" x14ac:dyDescent="0.25">
      <c r="A78" s="95"/>
      <c r="B78" s="383" t="s">
        <v>590</v>
      </c>
      <c r="C78" s="385"/>
      <c r="D78" s="385"/>
      <c r="E78" s="385"/>
      <c r="F78" s="385"/>
      <c r="G78" s="385"/>
      <c r="H78" s="385"/>
      <c r="I78" s="384"/>
      <c r="J78" s="95"/>
      <c r="K78" s="383" t="str">
        <f>B78</f>
        <v xml:space="preserve">CAPITOLUL 8 - Cheltuieli specifice cu intensitate de 50% </v>
      </c>
      <c r="L78" s="385"/>
      <c r="M78" s="385"/>
      <c r="N78" s="385"/>
      <c r="O78" s="385"/>
      <c r="P78" s="385"/>
      <c r="Q78" s="385"/>
      <c r="R78" s="384"/>
      <c r="S78" s="95"/>
      <c r="T78" s="383" t="str">
        <f>K78</f>
        <v xml:space="preserve">CAPITOLUL 8 - Cheltuieli specifice cu intensitate de 50% </v>
      </c>
      <c r="U78" s="385"/>
      <c r="V78" s="385"/>
      <c r="W78" s="386"/>
      <c r="X78" s="386"/>
      <c r="Y78" s="386"/>
      <c r="Z78" s="386"/>
      <c r="AA78" s="387"/>
    </row>
    <row r="79" spans="1:27" hidden="1" x14ac:dyDescent="0.25">
      <c r="A79" s="95"/>
      <c r="B79" s="190" t="s">
        <v>591</v>
      </c>
      <c r="C79" s="388" t="s">
        <v>577</v>
      </c>
      <c r="D79" s="389"/>
      <c r="E79" s="190">
        <f>SUM(E80:E83)</f>
        <v>0</v>
      </c>
      <c r="F79" s="190">
        <f t="shared" ref="F79:I79" si="100">SUM(F80:F83)</f>
        <v>0</v>
      </c>
      <c r="G79" s="190">
        <f t="shared" si="100"/>
        <v>0</v>
      </c>
      <c r="H79" s="190">
        <f t="shared" si="100"/>
        <v>0</v>
      </c>
      <c r="I79" s="190">
        <f t="shared" si="100"/>
        <v>0</v>
      </c>
      <c r="J79" s="95"/>
      <c r="K79" s="190" t="str">
        <f>B79</f>
        <v>8.1.</v>
      </c>
      <c r="L79" s="388" t="str">
        <f>C79</f>
        <v xml:space="preserve">Costuri directe ale proiectelor specifice corelate cu planul proiectului, inclusiv costuril de promovare </v>
      </c>
      <c r="M79" s="389"/>
      <c r="N79" s="190">
        <f>SUM(N80:N83)</f>
        <v>0</v>
      </c>
      <c r="O79" s="190">
        <f t="shared" ref="O79:R79" si="101">SUM(O80:O83)</f>
        <v>0</v>
      </c>
      <c r="P79" s="190">
        <f t="shared" si="101"/>
        <v>0</v>
      </c>
      <c r="Q79" s="190">
        <f t="shared" si="101"/>
        <v>0</v>
      </c>
      <c r="R79" s="190">
        <f t="shared" si="101"/>
        <v>0</v>
      </c>
      <c r="S79" s="95"/>
      <c r="T79" s="190" t="str">
        <f>K79</f>
        <v>8.1.</v>
      </c>
      <c r="U79" s="388" t="str">
        <f>L79</f>
        <v xml:space="preserve">Costuri directe ale proiectelor specifice corelate cu planul proiectului, inclusiv costuril de promovare </v>
      </c>
      <c r="V79" s="389"/>
      <c r="W79" s="363">
        <f>SUM(W80:W83)</f>
        <v>0</v>
      </c>
      <c r="X79" s="363">
        <f t="shared" ref="X79:AA79" si="102">SUM(X80:X83)</f>
        <v>0</v>
      </c>
      <c r="Y79" s="363">
        <f t="shared" si="102"/>
        <v>0</v>
      </c>
      <c r="Z79" s="363">
        <f t="shared" si="102"/>
        <v>0</v>
      </c>
      <c r="AA79" s="363">
        <f t="shared" si="102"/>
        <v>0</v>
      </c>
    </row>
    <row r="80" spans="1:27" ht="25.5" hidden="1" x14ac:dyDescent="0.25">
      <c r="A80" s="95"/>
      <c r="B80" s="190"/>
      <c r="C80" s="331" t="s">
        <v>592</v>
      </c>
      <c r="D80" s="290" t="s">
        <v>597</v>
      </c>
      <c r="E80" s="134">
        <v>0</v>
      </c>
      <c r="F80" s="134">
        <v>0</v>
      </c>
      <c r="G80" s="134">
        <v>0</v>
      </c>
      <c r="H80" s="134">
        <v>0</v>
      </c>
      <c r="I80" s="134">
        <v>0</v>
      </c>
      <c r="J80" s="95"/>
      <c r="K80" s="190"/>
      <c r="L80" s="331" t="str">
        <f>C80</f>
        <v>8.1.1.</v>
      </c>
      <c r="M80" s="290" t="str">
        <f>D80</f>
        <v xml:space="preserve">Cheltuieli de marketing legate de etichetare si ambalarea produsului </v>
      </c>
      <c r="N80" s="134">
        <v>0</v>
      </c>
      <c r="O80" s="134">
        <v>0</v>
      </c>
      <c r="P80" s="134">
        <v>0</v>
      </c>
      <c r="Q80" s="134">
        <v>0</v>
      </c>
      <c r="R80" s="134">
        <v>0</v>
      </c>
      <c r="S80" s="95"/>
      <c r="T80" s="190"/>
      <c r="U80" s="331" t="str">
        <f>L80</f>
        <v>8.1.1.</v>
      </c>
      <c r="V80" s="290" t="str">
        <f>M80</f>
        <v xml:space="preserve">Cheltuieli de marketing legate de etichetare si ambalarea produsului </v>
      </c>
      <c r="W80" s="345">
        <v>0</v>
      </c>
      <c r="X80" s="345">
        <v>0</v>
      </c>
      <c r="Y80" s="345">
        <v>0</v>
      </c>
      <c r="Z80" s="345">
        <v>0</v>
      </c>
      <c r="AA80" s="345">
        <v>0</v>
      </c>
    </row>
    <row r="81" spans="1:27" ht="25.5" hidden="1" x14ac:dyDescent="0.25">
      <c r="A81" s="95"/>
      <c r="B81" s="190"/>
      <c r="C81" s="331" t="s">
        <v>593</v>
      </c>
      <c r="D81" s="290" t="s">
        <v>598</v>
      </c>
      <c r="E81" s="134">
        <v>0</v>
      </c>
      <c r="F81" s="134">
        <v>0</v>
      </c>
      <c r="G81" s="134">
        <v>0</v>
      </c>
      <c r="H81" s="134">
        <v>0</v>
      </c>
      <c r="I81" s="134">
        <v>0</v>
      </c>
      <c r="J81" s="95"/>
      <c r="K81" s="190"/>
      <c r="L81" s="331" t="str">
        <f t="shared" ref="L81:L83" si="103">C81</f>
        <v>8.1.2.</v>
      </c>
      <c r="M81" s="290" t="str">
        <f t="shared" ref="M81:M83" si="104">D81</f>
        <v xml:space="preserve">Creare/Achizitionare marca inregistrata </v>
      </c>
      <c r="N81" s="134">
        <v>0</v>
      </c>
      <c r="O81" s="134">
        <v>0</v>
      </c>
      <c r="P81" s="134">
        <v>0</v>
      </c>
      <c r="Q81" s="134">
        <v>0</v>
      </c>
      <c r="R81" s="134">
        <v>0</v>
      </c>
      <c r="S81" s="95"/>
      <c r="T81" s="190"/>
      <c r="U81" s="331" t="str">
        <f t="shared" ref="U81:U83" si="105">L81</f>
        <v>8.1.2.</v>
      </c>
      <c r="V81" s="290" t="str">
        <f t="shared" ref="V81:V83" si="106">M81</f>
        <v xml:space="preserve">Creare/Achizitionare marca inregistrata </v>
      </c>
      <c r="W81" s="345">
        <v>0</v>
      </c>
      <c r="X81" s="345">
        <v>0</v>
      </c>
      <c r="Y81" s="345">
        <v>0</v>
      </c>
      <c r="Z81" s="345">
        <v>0</v>
      </c>
      <c r="AA81" s="345">
        <v>0</v>
      </c>
    </row>
    <row r="82" spans="1:27" ht="25.5" hidden="1" x14ac:dyDescent="0.25">
      <c r="A82" s="95"/>
      <c r="B82" s="190"/>
      <c r="C82" s="331" t="s">
        <v>594</v>
      </c>
      <c r="D82" s="290" t="s">
        <v>599</v>
      </c>
      <c r="E82" s="134">
        <v>0</v>
      </c>
      <c r="F82" s="134">
        <v>0</v>
      </c>
      <c r="G82" s="134">
        <v>0</v>
      </c>
      <c r="H82" s="134">
        <v>0</v>
      </c>
      <c r="I82" s="134">
        <v>0</v>
      </c>
      <c r="J82" s="95"/>
      <c r="K82" s="190"/>
      <c r="L82" s="331" t="str">
        <f t="shared" si="103"/>
        <v>8.1.3.</v>
      </c>
      <c r="M82" s="290" t="str">
        <f t="shared" si="104"/>
        <v xml:space="preserve">Cheltuieli pentru protejarea marcii inregistrate </v>
      </c>
      <c r="N82" s="134">
        <v>0</v>
      </c>
      <c r="O82" s="134">
        <v>0</v>
      </c>
      <c r="P82" s="134">
        <v>0</v>
      </c>
      <c r="Q82" s="134">
        <v>0</v>
      </c>
      <c r="R82" s="134">
        <v>0</v>
      </c>
      <c r="S82" s="95"/>
      <c r="T82" s="190"/>
      <c r="U82" s="331" t="str">
        <f t="shared" si="105"/>
        <v>8.1.3.</v>
      </c>
      <c r="V82" s="290" t="str">
        <f t="shared" si="106"/>
        <v xml:space="preserve">Cheltuieli pentru protejarea marcii inregistrate </v>
      </c>
      <c r="W82" s="345">
        <v>0</v>
      </c>
      <c r="X82" s="345">
        <v>0</v>
      </c>
      <c r="Y82" s="345">
        <v>0</v>
      </c>
      <c r="Z82" s="345">
        <v>0</v>
      </c>
      <c r="AA82" s="345">
        <v>0</v>
      </c>
    </row>
    <row r="83" spans="1:27" ht="25.5" hidden="1" x14ac:dyDescent="0.25">
      <c r="A83" s="95"/>
      <c r="B83" s="190"/>
      <c r="C83" s="331" t="s">
        <v>595</v>
      </c>
      <c r="D83" s="290" t="s">
        <v>600</v>
      </c>
      <c r="E83" s="134">
        <v>0</v>
      </c>
      <c r="F83" s="134">
        <v>0</v>
      </c>
      <c r="G83" s="134">
        <v>0</v>
      </c>
      <c r="H83" s="134">
        <v>0</v>
      </c>
      <c r="I83" s="134">
        <v>0</v>
      </c>
      <c r="J83" s="95"/>
      <c r="K83" s="190"/>
      <c r="L83" s="331" t="str">
        <f t="shared" si="103"/>
        <v>8.1.4.</v>
      </c>
      <c r="M83" s="290" t="str">
        <f t="shared" si="104"/>
        <v xml:space="preserve">Alte cheltuieli ce nu pot fi incluse in categoriile de mai sus </v>
      </c>
      <c r="N83" s="134">
        <v>0</v>
      </c>
      <c r="O83" s="134">
        <v>0</v>
      </c>
      <c r="P83" s="134">
        <v>0</v>
      </c>
      <c r="Q83" s="134">
        <v>0</v>
      </c>
      <c r="R83" s="134">
        <v>0</v>
      </c>
      <c r="S83" s="95"/>
      <c r="T83" s="190"/>
      <c r="U83" s="331" t="str">
        <f t="shared" si="105"/>
        <v>8.1.4.</v>
      </c>
      <c r="V83" s="290" t="str">
        <f t="shared" si="106"/>
        <v xml:space="preserve">Alte cheltuieli ce nu pot fi incluse in categoriile de mai sus </v>
      </c>
      <c r="W83" s="345">
        <v>0</v>
      </c>
      <c r="X83" s="345">
        <v>0</v>
      </c>
      <c r="Y83" s="345">
        <v>0</v>
      </c>
      <c r="Z83" s="345">
        <v>0</v>
      </c>
      <c r="AA83" s="345">
        <v>0</v>
      </c>
    </row>
    <row r="84" spans="1:27" hidden="1" x14ac:dyDescent="0.25">
      <c r="A84" s="95"/>
      <c r="B84" s="291"/>
      <c r="C84" s="383" t="s">
        <v>596</v>
      </c>
      <c r="D84" s="384"/>
      <c r="E84" s="291">
        <f>E79</f>
        <v>0</v>
      </c>
      <c r="F84" s="291">
        <f t="shared" ref="F84:I84" si="107">F79</f>
        <v>0</v>
      </c>
      <c r="G84" s="291">
        <f t="shared" si="107"/>
        <v>0</v>
      </c>
      <c r="H84" s="291">
        <f t="shared" si="107"/>
        <v>0</v>
      </c>
      <c r="I84" s="291">
        <f t="shared" si="107"/>
        <v>0</v>
      </c>
      <c r="J84" s="95"/>
      <c r="K84" s="291"/>
      <c r="L84" s="383" t="str">
        <f>C84</f>
        <v xml:space="preserve">TOTAL CAPITOL 8 </v>
      </c>
      <c r="M84" s="384"/>
      <c r="N84" s="291">
        <f>N79</f>
        <v>0</v>
      </c>
      <c r="O84" s="291"/>
      <c r="P84" s="291"/>
      <c r="Q84" s="291"/>
      <c r="R84" s="291"/>
      <c r="S84" s="95"/>
      <c r="T84" s="291"/>
      <c r="U84" s="383" t="str">
        <f>L84</f>
        <v xml:space="preserve">TOTAL CAPITOL 8 </v>
      </c>
      <c r="V84" s="384"/>
      <c r="W84" s="343">
        <f>W79</f>
        <v>0</v>
      </c>
      <c r="X84" s="343">
        <f t="shared" ref="X84:AA84" si="108">X79</f>
        <v>0</v>
      </c>
      <c r="Y84" s="343">
        <f t="shared" si="108"/>
        <v>0</v>
      </c>
      <c r="Z84" s="343">
        <f t="shared" si="108"/>
        <v>0</v>
      </c>
      <c r="AA84" s="343">
        <f t="shared" si="108"/>
        <v>0</v>
      </c>
    </row>
    <row r="85" spans="1:27" x14ac:dyDescent="0.25">
      <c r="A85" s="95"/>
      <c r="B85" s="382" t="s">
        <v>200</v>
      </c>
      <c r="C85" s="382"/>
      <c r="D85" s="382"/>
      <c r="E85" s="343">
        <f>E66+E62+E49+E40+E14+E12+E77+E84</f>
        <v>1336414.598147695</v>
      </c>
      <c r="F85" s="343">
        <f>F66+F62+F49+F40+F14+F12+F77+F84</f>
        <v>271480.00043628394</v>
      </c>
      <c r="G85" s="343">
        <f t="shared" ref="G85:I85" si="109">G66+G62+G49+G40+G14+G12+G77+G84</f>
        <v>253918.77364806205</v>
      </c>
      <c r="H85" s="343">
        <f t="shared" si="109"/>
        <v>1590333.371795757</v>
      </c>
      <c r="I85" s="343">
        <f t="shared" si="109"/>
        <v>323061.20051917789</v>
      </c>
      <c r="J85" s="95"/>
      <c r="K85" s="382" t="s">
        <v>200</v>
      </c>
      <c r="L85" s="382"/>
      <c r="M85" s="382"/>
      <c r="N85" s="343">
        <f>N66+N62+N49+N40+N14+N12</f>
        <v>797610.29500000004</v>
      </c>
      <c r="O85" s="343">
        <f>O66+O62+O49+O40+O14+O12</f>
        <v>162026.99636378413</v>
      </c>
      <c r="P85" s="343">
        <f>P66+P62+P49+P40+P14+P12</f>
        <v>148019.69475000002</v>
      </c>
      <c r="Q85" s="343">
        <f>Q66+Q62+Q49+Q40+Q14+Q12</f>
        <v>945629.98975000007</v>
      </c>
      <c r="R85" s="343">
        <f>R66+R62+R49+R40+R14+R12</f>
        <v>192095.79900257991</v>
      </c>
      <c r="S85" s="95"/>
      <c r="T85" s="382" t="s">
        <v>200</v>
      </c>
      <c r="U85" s="382"/>
      <c r="V85" s="382"/>
      <c r="W85" s="343">
        <f>W66+W62+W49+W40+W14+W12+W77+W84</f>
        <v>2134024.8931476953</v>
      </c>
      <c r="X85" s="343">
        <f t="shared" ref="X85:AA85" si="110">X66+X62+X49+X40+X14+X12+X77+X84</f>
        <v>433506.99680006807</v>
      </c>
      <c r="Y85" s="343">
        <f t="shared" si="110"/>
        <v>401938.4683980621</v>
      </c>
      <c r="Z85" s="343">
        <f t="shared" si="110"/>
        <v>2535963.3615457574</v>
      </c>
      <c r="AA85" s="343">
        <f t="shared" si="110"/>
        <v>515156.99952175788</v>
      </c>
    </row>
    <row r="86" spans="1:27" x14ac:dyDescent="0.25">
      <c r="A86" s="95"/>
      <c r="B86" s="382" t="s">
        <v>201</v>
      </c>
      <c r="C86" s="382"/>
      <c r="D86" s="382"/>
      <c r="E86" s="341">
        <f>E9+E10+E11+E14+E43+E44+E52</f>
        <v>1034327.5899999999</v>
      </c>
      <c r="F86" s="341">
        <f>F9+F10+F11+F14+F43+F44+F52</f>
        <v>210113.87856257742</v>
      </c>
      <c r="G86" s="341">
        <f>G9+G10+G11+G14+G43+G44+G52</f>
        <v>196522.24209999997</v>
      </c>
      <c r="H86" s="341">
        <f>H9+H10+H11+H14+H43+H44+H52</f>
        <v>1230849.8320999998</v>
      </c>
      <c r="I86" s="341">
        <f>I9+I10+I11+I14+I43+I44+I52</f>
        <v>250035.51548946713</v>
      </c>
      <c r="J86" s="95"/>
      <c r="K86" s="382" t="s">
        <v>201</v>
      </c>
      <c r="L86" s="382"/>
      <c r="M86" s="382"/>
      <c r="N86" s="341">
        <f>N9+N10+N11+N14+N43+N44+N52</f>
        <v>652877.85000000009</v>
      </c>
      <c r="O86" s="341">
        <f>O9+O10+O11+O14+O43+O44+O52</f>
        <v>132625.96745688343</v>
      </c>
      <c r="P86" s="341">
        <f>P9+P10+P11+P14+P43+P44+P52</f>
        <v>124046.79150000002</v>
      </c>
      <c r="Q86" s="341">
        <f>Q9+Q10+Q11+Q14+Q43+Q44+Q52</f>
        <v>776924.64150000003</v>
      </c>
      <c r="R86" s="341">
        <f>R9+R10+R11+R14+R43+R44+R52</f>
        <v>157824.90127369127</v>
      </c>
      <c r="S86" s="95"/>
      <c r="T86" s="382" t="s">
        <v>201</v>
      </c>
      <c r="U86" s="382"/>
      <c r="V86" s="382"/>
      <c r="W86" s="341">
        <f>W9+W10+W11+W14+W43+W44+W52</f>
        <v>1687205.44</v>
      </c>
      <c r="X86" s="341">
        <f>X9+X10+X11+X14+X43+X44+X52</f>
        <v>342739.84601946088</v>
      </c>
      <c r="Y86" s="341">
        <f>Y9+Y10+Y11+Y14+Y43+Y44+Y52</f>
        <v>320569.03360000002</v>
      </c>
      <c r="Z86" s="341">
        <f>Z9+Z10+Z11+Z14+Z43+Z44+Z52</f>
        <v>2007774.4736000001</v>
      </c>
      <c r="AA86" s="341">
        <f>AA9+AA10+AA11+AA14+AA43+AA44+AA52</f>
        <v>407860.41676315846</v>
      </c>
    </row>
    <row r="89" spans="1:27" x14ac:dyDescent="0.25">
      <c r="E89" s="361"/>
      <c r="F89" s="361"/>
      <c r="G89" s="361"/>
      <c r="H89" s="361"/>
      <c r="I89" s="361"/>
    </row>
    <row r="90" spans="1:27" x14ac:dyDescent="0.25">
      <c r="E90" s="361"/>
      <c r="F90" s="361"/>
      <c r="G90" s="361"/>
      <c r="H90" s="361"/>
    </row>
    <row r="91" spans="1:27" x14ac:dyDescent="0.25">
      <c r="I91" s="362"/>
    </row>
    <row r="93" spans="1:27" x14ac:dyDescent="0.25">
      <c r="H93" s="362"/>
    </row>
    <row r="95" spans="1:27" x14ac:dyDescent="0.25">
      <c r="F95" s="361"/>
    </row>
    <row r="97" spans="6:6" x14ac:dyDescent="0.25">
      <c r="F97" s="361"/>
    </row>
  </sheetData>
  <mergeCells count="171">
    <mergeCell ref="C61:D61"/>
    <mergeCell ref="L61:M61"/>
    <mergeCell ref="B67:I67"/>
    <mergeCell ref="K67:R67"/>
    <mergeCell ref="T67:AA67"/>
    <mergeCell ref="C68:D68"/>
    <mergeCell ref="C72:D72"/>
    <mergeCell ref="L68:M68"/>
    <mergeCell ref="L72:M72"/>
    <mergeCell ref="U68:V68"/>
    <mergeCell ref="U72:V72"/>
    <mergeCell ref="U61:V61"/>
    <mergeCell ref="C64:D64"/>
    <mergeCell ref="L64:M64"/>
    <mergeCell ref="U64:V64"/>
    <mergeCell ref="C65:D65"/>
    <mergeCell ref="L65:M65"/>
    <mergeCell ref="U65:V65"/>
    <mergeCell ref="C62:D62"/>
    <mergeCell ref="L62:M62"/>
    <mergeCell ref="U62:V62"/>
    <mergeCell ref="B63:I63"/>
    <mergeCell ref="K63:R63"/>
    <mergeCell ref="T63:AA63"/>
    <mergeCell ref="B1:I1"/>
    <mergeCell ref="K1:R1"/>
    <mergeCell ref="T1:AA1"/>
    <mergeCell ref="B2:I2"/>
    <mergeCell ref="K2:R2"/>
    <mergeCell ref="T2:AA2"/>
    <mergeCell ref="Q4:R4"/>
    <mergeCell ref="T4:T5"/>
    <mergeCell ref="U4:V5"/>
    <mergeCell ref="W4:X4"/>
    <mergeCell ref="Z4:AA4"/>
    <mergeCell ref="C6:D6"/>
    <mergeCell ref="L6:M6"/>
    <mergeCell ref="U6:V6"/>
    <mergeCell ref="B3:D3"/>
    <mergeCell ref="K3:M3"/>
    <mergeCell ref="T3:V3"/>
    <mergeCell ref="B4:B5"/>
    <mergeCell ref="C4:D5"/>
    <mergeCell ref="E4:F4"/>
    <mergeCell ref="H4:I4"/>
    <mergeCell ref="K4:K5"/>
    <mergeCell ref="L4:M5"/>
    <mergeCell ref="N4:O4"/>
    <mergeCell ref="C9:D9"/>
    <mergeCell ref="L9:M9"/>
    <mergeCell ref="U9:V9"/>
    <mergeCell ref="C10:D10"/>
    <mergeCell ref="L10:M10"/>
    <mergeCell ref="U10:V10"/>
    <mergeCell ref="B7:I7"/>
    <mergeCell ref="K7:R7"/>
    <mergeCell ref="T7:AA7"/>
    <mergeCell ref="C8:D8"/>
    <mergeCell ref="L8:M8"/>
    <mergeCell ref="U8:V8"/>
    <mergeCell ref="B15:I15"/>
    <mergeCell ref="K15:R15"/>
    <mergeCell ref="T15:AA15"/>
    <mergeCell ref="C12:D12"/>
    <mergeCell ref="L12:M12"/>
    <mergeCell ref="U12:V12"/>
    <mergeCell ref="B13:I13"/>
    <mergeCell ref="K13:R13"/>
    <mergeCell ref="T13:AA13"/>
    <mergeCell ref="C40:D40"/>
    <mergeCell ref="L40:M40"/>
    <mergeCell ref="U40:V40"/>
    <mergeCell ref="B41:I41"/>
    <mergeCell ref="K41:R41"/>
    <mergeCell ref="T41:AA41"/>
    <mergeCell ref="C23:D23"/>
    <mergeCell ref="L23:M23"/>
    <mergeCell ref="U23:V23"/>
    <mergeCell ref="C30:D30"/>
    <mergeCell ref="L30:M30"/>
    <mergeCell ref="U30:V30"/>
    <mergeCell ref="C39:D39"/>
    <mergeCell ref="L39:M39"/>
    <mergeCell ref="U39:V39"/>
    <mergeCell ref="C45:D45"/>
    <mergeCell ref="L45:M45"/>
    <mergeCell ref="U45:V45"/>
    <mergeCell ref="C46:D46"/>
    <mergeCell ref="L46:M46"/>
    <mergeCell ref="U46:V46"/>
    <mergeCell ref="C43:D43"/>
    <mergeCell ref="L43:M43"/>
    <mergeCell ref="U43:V43"/>
    <mergeCell ref="C44:D44"/>
    <mergeCell ref="L44:M44"/>
    <mergeCell ref="U44:V44"/>
    <mergeCell ref="C49:D49"/>
    <mergeCell ref="L49:M49"/>
    <mergeCell ref="U49:V49"/>
    <mergeCell ref="B50:I50"/>
    <mergeCell ref="K50:R50"/>
    <mergeCell ref="T50:AA50"/>
    <mergeCell ref="C47:D47"/>
    <mergeCell ref="L47:M47"/>
    <mergeCell ref="U47:V47"/>
    <mergeCell ref="C48:D48"/>
    <mergeCell ref="L48:M48"/>
    <mergeCell ref="U48:V48"/>
    <mergeCell ref="L53:M53"/>
    <mergeCell ref="U53:V53"/>
    <mergeCell ref="C54:D54"/>
    <mergeCell ref="L54:M54"/>
    <mergeCell ref="U54:V54"/>
    <mergeCell ref="C60:D60"/>
    <mergeCell ref="L60:M60"/>
    <mergeCell ref="U60:V60"/>
    <mergeCell ref="B51:B53"/>
    <mergeCell ref="C51:D51"/>
    <mergeCell ref="K51:K53"/>
    <mergeCell ref="L51:M51"/>
    <mergeCell ref="T51:T53"/>
    <mergeCell ref="U51:V51"/>
    <mergeCell ref="C52:D52"/>
    <mergeCell ref="L52:M52"/>
    <mergeCell ref="U52:V52"/>
    <mergeCell ref="C53:D53"/>
    <mergeCell ref="B86:D86"/>
    <mergeCell ref="K86:M86"/>
    <mergeCell ref="T86:V86"/>
    <mergeCell ref="C66:D66"/>
    <mergeCell ref="L66:M66"/>
    <mergeCell ref="U66:V66"/>
    <mergeCell ref="B85:D85"/>
    <mergeCell ref="K85:M85"/>
    <mergeCell ref="T85:V85"/>
    <mergeCell ref="C77:D77"/>
    <mergeCell ref="L77:M77"/>
    <mergeCell ref="U77:V77"/>
    <mergeCell ref="B78:I78"/>
    <mergeCell ref="K78:R78"/>
    <mergeCell ref="T78:AA78"/>
    <mergeCell ref="C79:D79"/>
    <mergeCell ref="L79:M79"/>
    <mergeCell ref="U79:V79"/>
    <mergeCell ref="C84:D84"/>
    <mergeCell ref="L84:M84"/>
    <mergeCell ref="U84:V84"/>
    <mergeCell ref="C11:D11"/>
    <mergeCell ref="L11:M11"/>
    <mergeCell ref="U11:V11"/>
    <mergeCell ref="C31:D31"/>
    <mergeCell ref="C34:D34"/>
    <mergeCell ref="L31:M31"/>
    <mergeCell ref="L34:M34"/>
    <mergeCell ref="U31:V31"/>
    <mergeCell ref="U34:V34"/>
    <mergeCell ref="C21:D21"/>
    <mergeCell ref="L21:M21"/>
    <mergeCell ref="U21:V21"/>
    <mergeCell ref="C22:D22"/>
    <mergeCell ref="L22:M22"/>
    <mergeCell ref="U22:V22"/>
    <mergeCell ref="C16:D16"/>
    <mergeCell ref="L16:M16"/>
    <mergeCell ref="U16:V16"/>
    <mergeCell ref="C20:D20"/>
    <mergeCell ref="L20:M20"/>
    <mergeCell ref="U20:V20"/>
    <mergeCell ref="C14:D14"/>
    <mergeCell ref="L14:M14"/>
    <mergeCell ref="U14:V1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516</v>
      </c>
      <c r="C2" s="411"/>
      <c r="D2" s="418" t="s">
        <v>609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DO7  - </v>
      </c>
      <c r="K2" s="411"/>
      <c r="L2" s="410" t="str">
        <f>D2</f>
        <v>Hala Nr. A7+B7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DO7  - </v>
      </c>
      <c r="S2" s="411"/>
      <c r="T2" s="410" t="str">
        <f>D2</f>
        <v>Hala Nr. A7+B7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517</v>
      </c>
      <c r="C2" s="411"/>
      <c r="D2" s="418" t="s">
        <v>610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DO8  - </v>
      </c>
      <c r="K2" s="411"/>
      <c r="L2" s="410" t="str">
        <f>D2</f>
        <v>Hala Nr. A8+B8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DO8  - </v>
      </c>
      <c r="S2" s="411"/>
      <c r="T2" s="410" t="str">
        <f>D2</f>
        <v>Hala Nr. A8+B8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518</v>
      </c>
      <c r="C2" s="411"/>
      <c r="D2" s="418" t="s">
        <v>611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DO9  - </v>
      </c>
      <c r="K2" s="411"/>
      <c r="L2" s="410" t="str">
        <f>D2</f>
        <v>Hala Nr. A9+B9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DO9  - </v>
      </c>
      <c r="S2" s="411"/>
      <c r="T2" s="410" t="str">
        <f>D2</f>
        <v>Hala Nr. A9+B9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Y27"/>
  <sheetViews>
    <sheetView zoomScale="85" zoomScaleNormal="85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519</v>
      </c>
      <c r="C2" s="411"/>
      <c r="D2" s="418" t="s">
        <v>612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DO10  - </v>
      </c>
      <c r="K2" s="411"/>
      <c r="L2" s="410" t="str">
        <f>D2</f>
        <v>Hala Nr. A10+B10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DO10  - </v>
      </c>
      <c r="S2" s="411"/>
      <c r="T2" s="410" t="str">
        <f>D2</f>
        <v>Hala Nr. A10+B10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Y27"/>
  <sheetViews>
    <sheetView zoomScale="55" zoomScaleNormal="55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520</v>
      </c>
      <c r="C2" s="411"/>
      <c r="D2" s="418" t="s">
        <v>613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DO11  - </v>
      </c>
      <c r="K2" s="411"/>
      <c r="L2" s="410" t="str">
        <f>D2</f>
        <v>Hala Nr. A11+B11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DO11  - </v>
      </c>
      <c r="S2" s="411"/>
      <c r="T2" s="410" t="str">
        <f>D2</f>
        <v>Hala Nr. A11+B11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Y27"/>
  <sheetViews>
    <sheetView zoomScaleNormal="10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521</v>
      </c>
      <c r="C2" s="411"/>
      <c r="D2" s="418" t="s">
        <v>614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DO12  - </v>
      </c>
      <c r="K2" s="411"/>
      <c r="L2" s="410" t="str">
        <f>D2</f>
        <v xml:space="preserve">Imprejmuire perimetrala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DO12  - </v>
      </c>
      <c r="S2" s="411"/>
      <c r="T2" s="410" t="str">
        <f>D2</f>
        <v xml:space="preserve">Imprejmuire perimetrala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</sheetPr>
  <dimension ref="A1:Y27"/>
  <sheetViews>
    <sheetView zoomScale="85" zoomScaleNormal="85" workbookViewId="0">
      <selection activeCell="I56" sqref="I56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522</v>
      </c>
      <c r="C2" s="411"/>
      <c r="D2" s="418" t="s">
        <v>111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5): DO5.1.1  - </v>
      </c>
      <c r="K2" s="411"/>
      <c r="L2" s="410" t="str">
        <f>D2</f>
        <v>Organizare de santier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5): DO5.1.1  - </v>
      </c>
      <c r="S2" s="411"/>
      <c r="T2" s="410" t="str">
        <f>D2</f>
        <v>Organizare de santier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365">
        <f>E7*$D$3</f>
        <v>0</v>
      </c>
      <c r="E7" s="366">
        <v>0</v>
      </c>
      <c r="F7" s="345">
        <f>D7*0.19</f>
        <v>0</v>
      </c>
      <c r="G7" s="345">
        <f>D7+F7</f>
        <v>0</v>
      </c>
      <c r="H7" s="345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365">
        <f>E8*$D$3</f>
        <v>0</v>
      </c>
      <c r="E8" s="366">
        <v>0</v>
      </c>
      <c r="F8" s="345">
        <f>D8*0.19</f>
        <v>0</v>
      </c>
      <c r="G8" s="345">
        <f>D8+F8</f>
        <v>0</v>
      </c>
      <c r="H8" s="345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365">
        <f>E9*$D$3</f>
        <v>0</v>
      </c>
      <c r="E9" s="366">
        <v>0</v>
      </c>
      <c r="F9" s="345">
        <f>D9*0.19</f>
        <v>0</v>
      </c>
      <c r="G9" s="345">
        <f>D9+F9</f>
        <v>0</v>
      </c>
      <c r="H9" s="345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367">
        <f>SUM(D11:D13)</f>
        <v>0</v>
      </c>
      <c r="E10" s="367">
        <f>SUM(E11:E13)</f>
        <v>0</v>
      </c>
      <c r="F10" s="367">
        <f t="shared" ref="F10:H10" si="5">SUM(F11:F13)</f>
        <v>0</v>
      </c>
      <c r="G10" s="367">
        <f t="shared" si="5"/>
        <v>0</v>
      </c>
      <c r="H10" s="367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365">
        <f>E11*$D$3</f>
        <v>0</v>
      </c>
      <c r="E11" s="366">
        <v>0</v>
      </c>
      <c r="F11" s="345">
        <f>D11*0.19</f>
        <v>0</v>
      </c>
      <c r="G11" s="345">
        <f>D11+F11</f>
        <v>0</v>
      </c>
      <c r="H11" s="345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365">
        <f>E12*$D$3</f>
        <v>0</v>
      </c>
      <c r="E12" s="366">
        <v>0</v>
      </c>
      <c r="F12" s="345">
        <f>D12*0.19</f>
        <v>0</v>
      </c>
      <c r="G12" s="345">
        <f>D12+F12</f>
        <v>0</v>
      </c>
      <c r="H12" s="345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365">
        <f>E13*$D$3</f>
        <v>0</v>
      </c>
      <c r="E13" s="366">
        <v>0</v>
      </c>
      <c r="F13" s="345">
        <f>D13*0.19</f>
        <v>0</v>
      </c>
      <c r="G13" s="345">
        <f>D13+F13</f>
        <v>0</v>
      </c>
      <c r="H13" s="345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346">
        <f>SUM(D7:D10)</f>
        <v>0</v>
      </c>
      <c r="E14" s="346">
        <f>SUM(E7:E10)</f>
        <v>0</v>
      </c>
      <c r="F14" s="346">
        <f t="shared" ref="F14:H14" si="7">SUM(F7:F10)</f>
        <v>0</v>
      </c>
      <c r="G14" s="346">
        <f t="shared" si="7"/>
        <v>0</v>
      </c>
      <c r="H14" s="346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368">
        <f>E16*$D$3</f>
        <v>0</v>
      </c>
      <c r="E16" s="366">
        <v>0</v>
      </c>
      <c r="F16" s="345">
        <f>D16*0.19</f>
        <v>0</v>
      </c>
      <c r="G16" s="345">
        <f>D16+F16</f>
        <v>0</v>
      </c>
      <c r="H16" s="345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346">
        <f>D16</f>
        <v>0</v>
      </c>
      <c r="E17" s="346">
        <f>E16</f>
        <v>0</v>
      </c>
      <c r="F17" s="346">
        <f>F16</f>
        <v>0</v>
      </c>
      <c r="G17" s="346">
        <f>G16</f>
        <v>0</v>
      </c>
      <c r="H17" s="346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365">
        <f>E19*$D$3</f>
        <v>0</v>
      </c>
      <c r="E19" s="366">
        <v>0</v>
      </c>
      <c r="F19" s="345">
        <f>D19*0.19</f>
        <v>0</v>
      </c>
      <c r="G19" s="345">
        <f>D19+F19</f>
        <v>0</v>
      </c>
      <c r="H19" s="345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365">
        <f>E20*$D$3</f>
        <v>0</v>
      </c>
      <c r="E20" s="366">
        <v>0</v>
      </c>
      <c r="F20" s="345">
        <f>D20*0.19</f>
        <v>0</v>
      </c>
      <c r="G20" s="345">
        <f>D20+F20</f>
        <v>0</v>
      </c>
      <c r="H20" s="345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365">
        <f>E21*$D$3</f>
        <v>0</v>
      </c>
      <c r="E21" s="366">
        <v>0</v>
      </c>
      <c r="F21" s="345">
        <f>D21*0.19</f>
        <v>0</v>
      </c>
      <c r="G21" s="345">
        <f>D21+F21</f>
        <v>0</v>
      </c>
      <c r="H21" s="345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346">
        <f>SUM(D19:D21)</f>
        <v>0</v>
      </c>
      <c r="E22" s="346">
        <f>SUM(E19:E21)</f>
        <v>0</v>
      </c>
      <c r="F22" s="346">
        <f>SUM(F19:F21)</f>
        <v>0</v>
      </c>
      <c r="G22" s="346">
        <f>SUM(G19:G21)</f>
        <v>0</v>
      </c>
      <c r="H22" s="346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341">
        <f>D22+D17+D14</f>
        <v>0</v>
      </c>
      <c r="E23" s="341">
        <f>E22+E17+E14</f>
        <v>0</v>
      </c>
      <c r="F23" s="341">
        <f>F22+F17+F14</f>
        <v>0</v>
      </c>
      <c r="G23" s="341">
        <f>G22+G17+G14</f>
        <v>0</v>
      </c>
      <c r="H23" s="341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>
        <v>0</v>
      </c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FF00"/>
  </sheetPr>
  <dimension ref="A1:N82"/>
  <sheetViews>
    <sheetView topLeftCell="A46" workbookViewId="0">
      <selection activeCell="I81" sqref="I81:I82"/>
    </sheetView>
  </sheetViews>
  <sheetFormatPr defaultColWidth="9.140625" defaultRowHeight="12.75" x14ac:dyDescent="0.25"/>
  <cols>
    <col min="1" max="1" width="2.85546875" style="101" customWidth="1"/>
    <col min="2" max="2" width="2.42578125" style="101" hidden="1" customWidth="1"/>
    <col min="3" max="3" width="9" style="101" customWidth="1"/>
    <col min="4" max="4" width="6.7109375" style="101" customWidth="1"/>
    <col min="5" max="5" width="37.7109375" style="101" customWidth="1"/>
    <col min="6" max="6" width="14.28515625" style="101" customWidth="1"/>
    <col min="7" max="7" width="15" style="101" customWidth="1"/>
    <col min="8" max="8" width="9.7109375" style="101" customWidth="1"/>
    <col min="9" max="10" width="10.28515625" style="101" customWidth="1"/>
    <col min="11" max="11" width="10.42578125" style="101" customWidth="1"/>
    <col min="12" max="12" width="14.140625" style="101" customWidth="1"/>
    <col min="13" max="16384" width="9.140625" style="101"/>
  </cols>
  <sheetData>
    <row r="1" spans="1:14" x14ac:dyDescent="0.25">
      <c r="A1" s="100"/>
      <c r="B1" s="95"/>
      <c r="C1" s="95"/>
      <c r="D1" s="95"/>
      <c r="E1" s="95"/>
      <c r="F1" s="95"/>
      <c r="G1" s="99"/>
      <c r="H1" s="99"/>
      <c r="I1" s="99"/>
      <c r="J1" s="99"/>
      <c r="K1" s="99"/>
      <c r="L1" s="99"/>
      <c r="M1" s="100"/>
      <c r="N1" s="100"/>
    </row>
    <row r="2" spans="1:14" x14ac:dyDescent="0.25">
      <c r="A2" s="100"/>
      <c r="B2" s="99"/>
      <c r="C2" s="99"/>
      <c r="D2" s="427" t="s">
        <v>152</v>
      </c>
      <c r="E2" s="427"/>
      <c r="F2" s="427"/>
      <c r="G2" s="427"/>
      <c r="H2" s="427"/>
      <c r="I2" s="427"/>
      <c r="J2" s="427"/>
      <c r="K2" s="427"/>
      <c r="L2" s="427"/>
      <c r="M2" s="100"/>
      <c r="N2" s="100"/>
    </row>
    <row r="3" spans="1:14" ht="38.25" x14ac:dyDescent="0.25">
      <c r="A3" s="100"/>
      <c r="B3" s="95"/>
      <c r="C3" s="145" t="s">
        <v>435</v>
      </c>
      <c r="D3" s="146" t="s">
        <v>153</v>
      </c>
      <c r="E3" s="146" t="s">
        <v>154</v>
      </c>
      <c r="F3" s="146" t="s">
        <v>155</v>
      </c>
      <c r="G3" s="146" t="s">
        <v>156</v>
      </c>
      <c r="H3" s="146" t="s">
        <v>157</v>
      </c>
      <c r="I3" s="146" t="s">
        <v>158</v>
      </c>
      <c r="J3" s="146" t="s">
        <v>159</v>
      </c>
      <c r="K3" s="146" t="s">
        <v>160</v>
      </c>
      <c r="L3" s="146" t="s">
        <v>161</v>
      </c>
      <c r="M3" s="100"/>
      <c r="N3" s="100"/>
    </row>
    <row r="4" spans="1:14" x14ac:dyDescent="0.25">
      <c r="A4" s="100"/>
      <c r="B4" s="95"/>
      <c r="C4" s="95"/>
      <c r="D4" s="424" t="s">
        <v>162</v>
      </c>
      <c r="E4" s="425"/>
      <c r="F4" s="425"/>
      <c r="G4" s="425"/>
      <c r="H4" s="425"/>
      <c r="I4" s="425"/>
      <c r="J4" s="425"/>
      <c r="K4" s="425"/>
      <c r="L4" s="428"/>
      <c r="M4" s="100"/>
      <c r="N4" s="100"/>
    </row>
    <row r="5" spans="1:14" ht="13.5" thickBot="1" x14ac:dyDescent="0.3">
      <c r="A5" s="100"/>
      <c r="B5" s="95"/>
      <c r="C5" s="95"/>
      <c r="D5" s="147"/>
      <c r="E5" s="148" t="s">
        <v>348</v>
      </c>
      <c r="F5" s="148"/>
      <c r="G5" s="148"/>
      <c r="H5" s="149"/>
      <c r="I5" s="149"/>
      <c r="J5" s="149"/>
      <c r="K5" s="149"/>
      <c r="L5" s="150"/>
      <c r="M5" s="100"/>
      <c r="N5" s="100"/>
    </row>
    <row r="6" spans="1:14" x14ac:dyDescent="0.25">
      <c r="A6" s="100"/>
      <c r="B6" s="95"/>
      <c r="C6" s="151"/>
      <c r="D6" s="152">
        <v>1</v>
      </c>
      <c r="E6" s="153"/>
      <c r="F6" s="154"/>
      <c r="G6" s="155"/>
      <c r="H6" s="156">
        <f>G6*19%</f>
        <v>0</v>
      </c>
      <c r="I6" s="125">
        <f>G6+H6</f>
        <v>0</v>
      </c>
      <c r="J6" s="127">
        <f>G6*'Detaliere DG '!$D$4</f>
        <v>0</v>
      </c>
      <c r="K6" s="127">
        <f>J6*20%</f>
        <v>0</v>
      </c>
      <c r="L6" s="125">
        <f>J6+K6</f>
        <v>0</v>
      </c>
      <c r="M6" s="100"/>
      <c r="N6" s="100"/>
    </row>
    <row r="7" spans="1:14" x14ac:dyDescent="0.25">
      <c r="A7" s="100"/>
      <c r="B7" s="95"/>
      <c r="C7" s="151"/>
      <c r="D7" s="152">
        <f>D6+1</f>
        <v>2</v>
      </c>
      <c r="E7" s="157"/>
      <c r="F7" s="158"/>
      <c r="G7" s="159"/>
      <c r="H7" s="156">
        <f t="shared" ref="H7:H39" si="0">G7*19%</f>
        <v>0</v>
      </c>
      <c r="I7" s="125">
        <f t="shared" ref="I7:I39" si="1">G7+H7</f>
        <v>0</v>
      </c>
      <c r="J7" s="127">
        <f>G7*'Detaliere DG '!$D$4</f>
        <v>0</v>
      </c>
      <c r="K7" s="127">
        <f t="shared" ref="K7:K39" si="2">J7*20%</f>
        <v>0</v>
      </c>
      <c r="L7" s="125">
        <f t="shared" ref="L7:L39" si="3">J7+K7</f>
        <v>0</v>
      </c>
      <c r="M7" s="100"/>
      <c r="N7" s="100"/>
    </row>
    <row r="8" spans="1:14" x14ac:dyDescent="0.25">
      <c r="A8" s="100"/>
      <c r="B8" s="95"/>
      <c r="C8" s="151"/>
      <c r="D8" s="152">
        <f t="shared" ref="D8:D39" si="4">D7+1</f>
        <v>3</v>
      </c>
      <c r="E8" s="157"/>
      <c r="F8" s="158"/>
      <c r="G8" s="159"/>
      <c r="H8" s="156">
        <f t="shared" si="0"/>
        <v>0</v>
      </c>
      <c r="I8" s="125">
        <f t="shared" si="1"/>
        <v>0</v>
      </c>
      <c r="J8" s="127">
        <f>G8*'Detaliere DG '!$D$4</f>
        <v>0</v>
      </c>
      <c r="K8" s="127">
        <f t="shared" si="2"/>
        <v>0</v>
      </c>
      <c r="L8" s="125">
        <f t="shared" si="3"/>
        <v>0</v>
      </c>
      <c r="M8" s="100"/>
      <c r="N8" s="100"/>
    </row>
    <row r="9" spans="1:14" x14ac:dyDescent="0.25">
      <c r="A9" s="100"/>
      <c r="B9" s="95"/>
      <c r="C9" s="151"/>
      <c r="D9" s="152">
        <f t="shared" si="4"/>
        <v>4</v>
      </c>
      <c r="E9" s="157"/>
      <c r="F9" s="158"/>
      <c r="G9" s="159"/>
      <c r="H9" s="156">
        <f t="shared" si="0"/>
        <v>0</v>
      </c>
      <c r="I9" s="125">
        <f t="shared" si="1"/>
        <v>0</v>
      </c>
      <c r="J9" s="127">
        <f>G9*'Detaliere DG '!$D$4</f>
        <v>0</v>
      </c>
      <c r="K9" s="127">
        <f t="shared" si="2"/>
        <v>0</v>
      </c>
      <c r="L9" s="125">
        <f t="shared" si="3"/>
        <v>0</v>
      </c>
      <c r="M9" s="100"/>
      <c r="N9" s="100"/>
    </row>
    <row r="10" spans="1:14" x14ac:dyDescent="0.25">
      <c r="A10" s="100"/>
      <c r="B10" s="95"/>
      <c r="C10" s="151"/>
      <c r="D10" s="152">
        <f t="shared" si="4"/>
        <v>5</v>
      </c>
      <c r="E10" s="157"/>
      <c r="F10" s="158"/>
      <c r="G10" s="159"/>
      <c r="H10" s="156">
        <f t="shared" si="0"/>
        <v>0</v>
      </c>
      <c r="I10" s="125">
        <f t="shared" si="1"/>
        <v>0</v>
      </c>
      <c r="J10" s="127">
        <f>G10*'Detaliere DG '!$D$4</f>
        <v>0</v>
      </c>
      <c r="K10" s="127">
        <f t="shared" si="2"/>
        <v>0</v>
      </c>
      <c r="L10" s="125">
        <f t="shared" si="3"/>
        <v>0</v>
      </c>
      <c r="M10" s="100"/>
      <c r="N10" s="100"/>
    </row>
    <row r="11" spans="1:14" ht="15.75" customHeight="1" x14ac:dyDescent="0.25">
      <c r="A11" s="100"/>
      <c r="B11" s="95"/>
      <c r="C11" s="151"/>
      <c r="D11" s="152">
        <f t="shared" si="4"/>
        <v>6</v>
      </c>
      <c r="E11" s="157"/>
      <c r="F11" s="158"/>
      <c r="G11" s="159"/>
      <c r="H11" s="156">
        <f t="shared" si="0"/>
        <v>0</v>
      </c>
      <c r="I11" s="125">
        <f t="shared" si="1"/>
        <v>0</v>
      </c>
      <c r="J11" s="127">
        <f>G11*'Detaliere DG '!$D$4</f>
        <v>0</v>
      </c>
      <c r="K11" s="127">
        <f t="shared" si="2"/>
        <v>0</v>
      </c>
      <c r="L11" s="125">
        <f t="shared" si="3"/>
        <v>0</v>
      </c>
      <c r="M11" s="100"/>
      <c r="N11" s="100"/>
    </row>
    <row r="12" spans="1:14" x14ac:dyDescent="0.25">
      <c r="A12" s="100"/>
      <c r="B12" s="95"/>
      <c r="C12" s="151"/>
      <c r="D12" s="152">
        <f t="shared" si="4"/>
        <v>7</v>
      </c>
      <c r="E12" s="157"/>
      <c r="F12" s="158"/>
      <c r="G12" s="159"/>
      <c r="H12" s="156">
        <f t="shared" si="0"/>
        <v>0</v>
      </c>
      <c r="I12" s="125">
        <f t="shared" si="1"/>
        <v>0</v>
      </c>
      <c r="J12" s="127">
        <f>G12*'Detaliere DG '!$D$4</f>
        <v>0</v>
      </c>
      <c r="K12" s="127">
        <f t="shared" si="2"/>
        <v>0</v>
      </c>
      <c r="L12" s="125">
        <f t="shared" si="3"/>
        <v>0</v>
      </c>
      <c r="M12" s="100"/>
      <c r="N12" s="100"/>
    </row>
    <row r="13" spans="1:14" x14ac:dyDescent="0.25">
      <c r="A13" s="100"/>
      <c r="B13" s="95"/>
      <c r="C13" s="151"/>
      <c r="D13" s="152">
        <f t="shared" si="4"/>
        <v>8</v>
      </c>
      <c r="E13" s="157"/>
      <c r="F13" s="158"/>
      <c r="G13" s="159"/>
      <c r="H13" s="156">
        <f t="shared" si="0"/>
        <v>0</v>
      </c>
      <c r="I13" s="125">
        <f t="shared" si="1"/>
        <v>0</v>
      </c>
      <c r="J13" s="127">
        <f>G13*'Detaliere DG '!$D$4</f>
        <v>0</v>
      </c>
      <c r="K13" s="127">
        <f t="shared" si="2"/>
        <v>0</v>
      </c>
      <c r="L13" s="125">
        <f t="shared" si="3"/>
        <v>0</v>
      </c>
      <c r="M13" s="100"/>
      <c r="N13" s="100"/>
    </row>
    <row r="14" spans="1:14" x14ac:dyDescent="0.25">
      <c r="A14" s="100"/>
      <c r="B14" s="95"/>
      <c r="C14" s="151"/>
      <c r="D14" s="152">
        <f t="shared" si="4"/>
        <v>9</v>
      </c>
      <c r="E14" s="157"/>
      <c r="F14" s="158"/>
      <c r="G14" s="159"/>
      <c r="H14" s="156">
        <f t="shared" si="0"/>
        <v>0</v>
      </c>
      <c r="I14" s="125">
        <f t="shared" si="1"/>
        <v>0</v>
      </c>
      <c r="J14" s="127">
        <f>G14*'Detaliere DG '!$D$4</f>
        <v>0</v>
      </c>
      <c r="K14" s="127">
        <f t="shared" si="2"/>
        <v>0</v>
      </c>
      <c r="L14" s="125">
        <f t="shared" si="3"/>
        <v>0</v>
      </c>
      <c r="M14" s="100"/>
      <c r="N14" s="100"/>
    </row>
    <row r="15" spans="1:14" x14ac:dyDescent="0.25">
      <c r="A15" s="100"/>
      <c r="B15" s="95"/>
      <c r="C15" s="151"/>
      <c r="D15" s="152">
        <f t="shared" si="4"/>
        <v>10</v>
      </c>
      <c r="E15" s="157"/>
      <c r="F15" s="160"/>
      <c r="G15" s="159"/>
      <c r="H15" s="156">
        <f t="shared" si="0"/>
        <v>0</v>
      </c>
      <c r="I15" s="125">
        <f t="shared" si="1"/>
        <v>0</v>
      </c>
      <c r="J15" s="127">
        <f>G15*'Detaliere DG '!$D$4</f>
        <v>0</v>
      </c>
      <c r="K15" s="127">
        <f t="shared" si="2"/>
        <v>0</v>
      </c>
      <c r="L15" s="125">
        <f t="shared" si="3"/>
        <v>0</v>
      </c>
      <c r="M15" s="100"/>
      <c r="N15" s="100"/>
    </row>
    <row r="16" spans="1:14" x14ac:dyDescent="0.25">
      <c r="A16" s="100"/>
      <c r="B16" s="95"/>
      <c r="C16" s="151"/>
      <c r="D16" s="152">
        <f t="shared" si="4"/>
        <v>11</v>
      </c>
      <c r="E16" s="157"/>
      <c r="F16" s="160"/>
      <c r="G16" s="159"/>
      <c r="H16" s="156">
        <f t="shared" si="0"/>
        <v>0</v>
      </c>
      <c r="I16" s="125">
        <f t="shared" si="1"/>
        <v>0</v>
      </c>
      <c r="J16" s="127">
        <f>G16*'Detaliere DG '!$D$4</f>
        <v>0</v>
      </c>
      <c r="K16" s="127">
        <f t="shared" si="2"/>
        <v>0</v>
      </c>
      <c r="L16" s="125">
        <f t="shared" si="3"/>
        <v>0</v>
      </c>
      <c r="M16" s="100"/>
      <c r="N16" s="100"/>
    </row>
    <row r="17" spans="1:14" x14ac:dyDescent="0.25">
      <c r="A17" s="100"/>
      <c r="B17" s="95"/>
      <c r="C17" s="151"/>
      <c r="D17" s="152">
        <f t="shared" si="4"/>
        <v>12</v>
      </c>
      <c r="E17" s="157"/>
      <c r="F17" s="160"/>
      <c r="G17" s="159"/>
      <c r="H17" s="156">
        <f t="shared" si="0"/>
        <v>0</v>
      </c>
      <c r="I17" s="125">
        <f t="shared" si="1"/>
        <v>0</v>
      </c>
      <c r="J17" s="127">
        <f>G17*'Detaliere DG '!$D$4</f>
        <v>0</v>
      </c>
      <c r="K17" s="127">
        <f t="shared" si="2"/>
        <v>0</v>
      </c>
      <c r="L17" s="125">
        <f t="shared" si="3"/>
        <v>0</v>
      </c>
      <c r="M17" s="100"/>
      <c r="N17" s="100"/>
    </row>
    <row r="18" spans="1:14" ht="13.5" thickBot="1" x14ac:dyDescent="0.3">
      <c r="A18" s="100"/>
      <c r="B18" s="95"/>
      <c r="C18" s="151"/>
      <c r="D18" s="152">
        <f t="shared" si="4"/>
        <v>13</v>
      </c>
      <c r="E18" s="161"/>
      <c r="F18" s="162"/>
      <c r="G18" s="163"/>
      <c r="H18" s="156">
        <f t="shared" si="0"/>
        <v>0</v>
      </c>
      <c r="I18" s="125">
        <f t="shared" si="1"/>
        <v>0</v>
      </c>
      <c r="J18" s="127">
        <f>G18*'Detaliere DG '!$D$4</f>
        <v>0</v>
      </c>
      <c r="K18" s="127">
        <f t="shared" si="2"/>
        <v>0</v>
      </c>
      <c r="L18" s="125">
        <f t="shared" si="3"/>
        <v>0</v>
      </c>
      <c r="M18" s="100"/>
      <c r="N18" s="100"/>
    </row>
    <row r="19" spans="1:14" x14ac:dyDescent="0.25">
      <c r="A19" s="100"/>
      <c r="B19" s="95"/>
      <c r="C19" s="151"/>
      <c r="D19" s="152">
        <f t="shared" si="4"/>
        <v>14</v>
      </c>
      <c r="E19" s="164"/>
      <c r="F19" s="165"/>
      <c r="G19" s="155"/>
      <c r="H19" s="156">
        <f t="shared" si="0"/>
        <v>0</v>
      </c>
      <c r="I19" s="125">
        <f t="shared" si="1"/>
        <v>0</v>
      </c>
      <c r="J19" s="127">
        <f>G19*'Detaliere DG '!$D$4</f>
        <v>0</v>
      </c>
      <c r="K19" s="127">
        <f t="shared" si="2"/>
        <v>0</v>
      </c>
      <c r="L19" s="125">
        <f t="shared" si="3"/>
        <v>0</v>
      </c>
      <c r="M19" s="100"/>
      <c r="N19" s="100"/>
    </row>
    <row r="20" spans="1:14" x14ac:dyDescent="0.25">
      <c r="A20" s="100"/>
      <c r="B20" s="95"/>
      <c r="C20" s="151"/>
      <c r="D20" s="152">
        <f t="shared" si="4"/>
        <v>15</v>
      </c>
      <c r="E20" s="166"/>
      <c r="F20" s="167"/>
      <c r="G20" s="159"/>
      <c r="H20" s="156">
        <f t="shared" si="0"/>
        <v>0</v>
      </c>
      <c r="I20" s="125">
        <f t="shared" si="1"/>
        <v>0</v>
      </c>
      <c r="J20" s="127">
        <f>G20*'Detaliere DG '!$D$4</f>
        <v>0</v>
      </c>
      <c r="K20" s="127">
        <f t="shared" si="2"/>
        <v>0</v>
      </c>
      <c r="L20" s="125">
        <f t="shared" si="3"/>
        <v>0</v>
      </c>
      <c r="M20" s="100"/>
      <c r="N20" s="100"/>
    </row>
    <row r="21" spans="1:14" x14ac:dyDescent="0.25">
      <c r="A21" s="100"/>
      <c r="B21" s="95"/>
      <c r="C21" s="151"/>
      <c r="D21" s="152">
        <f t="shared" si="4"/>
        <v>16</v>
      </c>
      <c r="E21" s="166"/>
      <c r="F21" s="167"/>
      <c r="G21" s="159"/>
      <c r="H21" s="156">
        <f t="shared" si="0"/>
        <v>0</v>
      </c>
      <c r="I21" s="125">
        <f t="shared" si="1"/>
        <v>0</v>
      </c>
      <c r="J21" s="127">
        <f>G21*'Detaliere DG '!$D$4</f>
        <v>0</v>
      </c>
      <c r="K21" s="127">
        <f t="shared" si="2"/>
        <v>0</v>
      </c>
      <c r="L21" s="125">
        <f t="shared" si="3"/>
        <v>0</v>
      </c>
      <c r="M21" s="100"/>
      <c r="N21" s="100"/>
    </row>
    <row r="22" spans="1:14" x14ac:dyDescent="0.25">
      <c r="A22" s="100"/>
      <c r="B22" s="95"/>
      <c r="C22" s="151"/>
      <c r="D22" s="152">
        <f t="shared" si="4"/>
        <v>17</v>
      </c>
      <c r="E22" s="166"/>
      <c r="F22" s="167"/>
      <c r="G22" s="159"/>
      <c r="H22" s="156">
        <f t="shared" si="0"/>
        <v>0</v>
      </c>
      <c r="I22" s="125">
        <f t="shared" si="1"/>
        <v>0</v>
      </c>
      <c r="J22" s="127">
        <f>G22*'Detaliere DG '!$D$4</f>
        <v>0</v>
      </c>
      <c r="K22" s="127">
        <f t="shared" si="2"/>
        <v>0</v>
      </c>
      <c r="L22" s="125">
        <f t="shared" si="3"/>
        <v>0</v>
      </c>
      <c r="M22" s="100"/>
      <c r="N22" s="100"/>
    </row>
    <row r="23" spans="1:14" x14ac:dyDescent="0.25">
      <c r="A23" s="100"/>
      <c r="B23" s="95"/>
      <c r="C23" s="151"/>
      <c r="D23" s="152">
        <f t="shared" si="4"/>
        <v>18</v>
      </c>
      <c r="E23" s="166"/>
      <c r="F23" s="167"/>
      <c r="G23" s="159"/>
      <c r="H23" s="156">
        <f t="shared" si="0"/>
        <v>0</v>
      </c>
      <c r="I23" s="125">
        <f t="shared" si="1"/>
        <v>0</v>
      </c>
      <c r="J23" s="127">
        <f>G23*'Detaliere DG '!$D$4</f>
        <v>0</v>
      </c>
      <c r="K23" s="127">
        <f t="shared" si="2"/>
        <v>0</v>
      </c>
      <c r="L23" s="125">
        <f t="shared" si="3"/>
        <v>0</v>
      </c>
      <c r="M23" s="100"/>
      <c r="N23" s="100"/>
    </row>
    <row r="24" spans="1:14" x14ac:dyDescent="0.25">
      <c r="A24" s="100"/>
      <c r="B24" s="95"/>
      <c r="C24" s="151"/>
      <c r="D24" s="152">
        <f t="shared" si="4"/>
        <v>19</v>
      </c>
      <c r="E24" s="166"/>
      <c r="F24" s="167"/>
      <c r="G24" s="159"/>
      <c r="H24" s="156">
        <f t="shared" si="0"/>
        <v>0</v>
      </c>
      <c r="I24" s="125">
        <f t="shared" si="1"/>
        <v>0</v>
      </c>
      <c r="J24" s="127">
        <f>G24*'Detaliere DG '!$D$4</f>
        <v>0</v>
      </c>
      <c r="K24" s="127">
        <f t="shared" si="2"/>
        <v>0</v>
      </c>
      <c r="L24" s="125">
        <f t="shared" si="3"/>
        <v>0</v>
      </c>
      <c r="M24" s="100"/>
      <c r="N24" s="100"/>
    </row>
    <row r="25" spans="1:14" x14ac:dyDescent="0.25">
      <c r="A25" s="100"/>
      <c r="B25" s="95"/>
      <c r="C25" s="151"/>
      <c r="D25" s="152">
        <f t="shared" si="4"/>
        <v>20</v>
      </c>
      <c r="E25" s="166"/>
      <c r="F25" s="167"/>
      <c r="G25" s="159"/>
      <c r="H25" s="156">
        <f t="shared" si="0"/>
        <v>0</v>
      </c>
      <c r="I25" s="125">
        <f t="shared" si="1"/>
        <v>0</v>
      </c>
      <c r="J25" s="127">
        <f>G25*'Detaliere DG '!$D$4</f>
        <v>0</v>
      </c>
      <c r="K25" s="127">
        <f t="shared" si="2"/>
        <v>0</v>
      </c>
      <c r="L25" s="125">
        <f t="shared" si="3"/>
        <v>0</v>
      </c>
      <c r="M25" s="100"/>
      <c r="N25" s="100"/>
    </row>
    <row r="26" spans="1:14" x14ac:dyDescent="0.25">
      <c r="A26" s="100"/>
      <c r="B26" s="95"/>
      <c r="C26" s="151"/>
      <c r="D26" s="152">
        <f t="shared" si="4"/>
        <v>21</v>
      </c>
      <c r="E26" s="166"/>
      <c r="F26" s="167"/>
      <c r="G26" s="159"/>
      <c r="H26" s="156">
        <f t="shared" si="0"/>
        <v>0</v>
      </c>
      <c r="I26" s="125">
        <f t="shared" si="1"/>
        <v>0</v>
      </c>
      <c r="J26" s="127">
        <f>G26*'Detaliere DG '!$D$4</f>
        <v>0</v>
      </c>
      <c r="K26" s="127">
        <f t="shared" si="2"/>
        <v>0</v>
      </c>
      <c r="L26" s="125">
        <f t="shared" si="3"/>
        <v>0</v>
      </c>
      <c r="M26" s="100"/>
      <c r="N26" s="100"/>
    </row>
    <row r="27" spans="1:14" x14ac:dyDescent="0.25">
      <c r="A27" s="100"/>
      <c r="B27" s="95"/>
      <c r="C27" s="151"/>
      <c r="D27" s="152">
        <f t="shared" si="4"/>
        <v>22</v>
      </c>
      <c r="E27" s="166"/>
      <c r="F27" s="167"/>
      <c r="G27" s="159"/>
      <c r="H27" s="156">
        <f t="shared" si="0"/>
        <v>0</v>
      </c>
      <c r="I27" s="125">
        <f t="shared" si="1"/>
        <v>0</v>
      </c>
      <c r="J27" s="127">
        <f>G27*'Detaliere DG '!$D$4</f>
        <v>0</v>
      </c>
      <c r="K27" s="127">
        <f t="shared" si="2"/>
        <v>0</v>
      </c>
      <c r="L27" s="125">
        <f t="shared" si="3"/>
        <v>0</v>
      </c>
      <c r="M27" s="100"/>
      <c r="N27" s="100"/>
    </row>
    <row r="28" spans="1:14" x14ac:dyDescent="0.25">
      <c r="A28" s="100"/>
      <c r="B28" s="95"/>
      <c r="C28" s="151"/>
      <c r="D28" s="152">
        <f t="shared" si="4"/>
        <v>23</v>
      </c>
      <c r="E28" s="166"/>
      <c r="F28" s="167"/>
      <c r="G28" s="159"/>
      <c r="H28" s="156">
        <f t="shared" si="0"/>
        <v>0</v>
      </c>
      <c r="I28" s="125">
        <f t="shared" si="1"/>
        <v>0</v>
      </c>
      <c r="J28" s="127">
        <f>G28*'Detaliere DG '!$D$4</f>
        <v>0</v>
      </c>
      <c r="K28" s="127">
        <f t="shared" si="2"/>
        <v>0</v>
      </c>
      <c r="L28" s="125">
        <f t="shared" si="3"/>
        <v>0</v>
      </c>
      <c r="M28" s="100"/>
      <c r="N28" s="100"/>
    </row>
    <row r="29" spans="1:14" x14ac:dyDescent="0.25">
      <c r="A29" s="100"/>
      <c r="B29" s="95"/>
      <c r="C29" s="151"/>
      <c r="D29" s="152">
        <f t="shared" si="4"/>
        <v>24</v>
      </c>
      <c r="E29" s="166"/>
      <c r="F29" s="167"/>
      <c r="G29" s="159"/>
      <c r="H29" s="156">
        <f t="shared" si="0"/>
        <v>0</v>
      </c>
      <c r="I29" s="125">
        <f t="shared" si="1"/>
        <v>0</v>
      </c>
      <c r="J29" s="127">
        <f>G29*'Detaliere DG '!$D$4</f>
        <v>0</v>
      </c>
      <c r="K29" s="127">
        <f t="shared" si="2"/>
        <v>0</v>
      </c>
      <c r="L29" s="125">
        <f t="shared" si="3"/>
        <v>0</v>
      </c>
      <c r="M29" s="100"/>
      <c r="N29" s="100"/>
    </row>
    <row r="30" spans="1:14" ht="13.5" thickBot="1" x14ac:dyDescent="0.3">
      <c r="A30" s="100"/>
      <c r="B30" s="95"/>
      <c r="C30" s="151"/>
      <c r="D30" s="152">
        <f t="shared" si="4"/>
        <v>25</v>
      </c>
      <c r="E30" s="161"/>
      <c r="F30" s="162"/>
      <c r="G30" s="163"/>
      <c r="H30" s="156">
        <f t="shared" si="0"/>
        <v>0</v>
      </c>
      <c r="I30" s="125">
        <f t="shared" si="1"/>
        <v>0</v>
      </c>
      <c r="J30" s="127">
        <f>G30*'Detaliere DG '!$D$4</f>
        <v>0</v>
      </c>
      <c r="K30" s="127">
        <f t="shared" si="2"/>
        <v>0</v>
      </c>
      <c r="L30" s="125">
        <f t="shared" si="3"/>
        <v>0</v>
      </c>
      <c r="M30" s="100"/>
      <c r="N30" s="100"/>
    </row>
    <row r="31" spans="1:14" ht="13.5" thickBot="1" x14ac:dyDescent="0.3">
      <c r="A31" s="100"/>
      <c r="B31" s="95"/>
      <c r="C31" s="151"/>
      <c r="D31" s="152">
        <f t="shared" si="4"/>
        <v>26</v>
      </c>
      <c r="E31" s="168"/>
      <c r="F31" s="169"/>
      <c r="G31" s="170"/>
      <c r="H31" s="156">
        <f t="shared" si="0"/>
        <v>0</v>
      </c>
      <c r="I31" s="125">
        <f t="shared" si="1"/>
        <v>0</v>
      </c>
      <c r="J31" s="127">
        <f>G31*'Detaliere DG '!$D$4</f>
        <v>0</v>
      </c>
      <c r="K31" s="127">
        <f t="shared" si="2"/>
        <v>0</v>
      </c>
      <c r="L31" s="125">
        <f t="shared" si="3"/>
        <v>0</v>
      </c>
      <c r="M31" s="100"/>
      <c r="N31" s="100"/>
    </row>
    <row r="32" spans="1:14" ht="13.5" thickBot="1" x14ac:dyDescent="0.3">
      <c r="A32" s="100"/>
      <c r="B32" s="95"/>
      <c r="C32" s="151"/>
      <c r="D32" s="152">
        <f t="shared" si="4"/>
        <v>27</v>
      </c>
      <c r="E32" s="171"/>
      <c r="F32" s="172"/>
      <c r="G32" s="173"/>
      <c r="H32" s="156">
        <f t="shared" si="0"/>
        <v>0</v>
      </c>
      <c r="I32" s="125">
        <f t="shared" si="1"/>
        <v>0</v>
      </c>
      <c r="J32" s="127">
        <f>G32*'Detaliere DG '!$D$4</f>
        <v>0</v>
      </c>
      <c r="K32" s="127">
        <f t="shared" si="2"/>
        <v>0</v>
      </c>
      <c r="L32" s="125">
        <f t="shared" si="3"/>
        <v>0</v>
      </c>
      <c r="M32" s="100"/>
      <c r="N32" s="100"/>
    </row>
    <row r="33" spans="1:14" x14ac:dyDescent="0.25">
      <c r="A33" s="100"/>
      <c r="B33" s="95"/>
      <c r="C33" s="151"/>
      <c r="D33" s="152">
        <f t="shared" si="4"/>
        <v>28</v>
      </c>
      <c r="E33" s="164"/>
      <c r="F33" s="165"/>
      <c r="G33" s="155"/>
      <c r="H33" s="156">
        <f t="shared" si="0"/>
        <v>0</v>
      </c>
      <c r="I33" s="125">
        <f t="shared" si="1"/>
        <v>0</v>
      </c>
      <c r="J33" s="127">
        <f>G33*'Detaliere DG '!$D$4</f>
        <v>0</v>
      </c>
      <c r="K33" s="127">
        <f t="shared" si="2"/>
        <v>0</v>
      </c>
      <c r="L33" s="125">
        <f t="shared" si="3"/>
        <v>0</v>
      </c>
      <c r="M33" s="100"/>
      <c r="N33" s="100"/>
    </row>
    <row r="34" spans="1:14" x14ac:dyDescent="0.25">
      <c r="A34" s="100"/>
      <c r="B34" s="95"/>
      <c r="C34" s="151"/>
      <c r="D34" s="152">
        <f t="shared" si="4"/>
        <v>29</v>
      </c>
      <c r="E34" s="166"/>
      <c r="F34" s="167"/>
      <c r="G34" s="159"/>
      <c r="H34" s="156">
        <f t="shared" si="0"/>
        <v>0</v>
      </c>
      <c r="I34" s="125">
        <f t="shared" si="1"/>
        <v>0</v>
      </c>
      <c r="J34" s="127">
        <f>G34*'Detaliere DG '!$D$4</f>
        <v>0</v>
      </c>
      <c r="K34" s="127">
        <f t="shared" si="2"/>
        <v>0</v>
      </c>
      <c r="L34" s="125">
        <f t="shared" si="3"/>
        <v>0</v>
      </c>
      <c r="M34" s="100"/>
      <c r="N34" s="100"/>
    </row>
    <row r="35" spans="1:14" ht="13.5" thickBot="1" x14ac:dyDescent="0.3">
      <c r="A35" s="100"/>
      <c r="B35" s="95"/>
      <c r="C35" s="151"/>
      <c r="D35" s="152">
        <f t="shared" si="4"/>
        <v>30</v>
      </c>
      <c r="E35" s="161"/>
      <c r="F35" s="162"/>
      <c r="G35" s="163"/>
      <c r="H35" s="156">
        <f t="shared" si="0"/>
        <v>0</v>
      </c>
      <c r="I35" s="125">
        <f t="shared" si="1"/>
        <v>0</v>
      </c>
      <c r="J35" s="127">
        <f>G35*'Detaliere DG '!$D$4</f>
        <v>0</v>
      </c>
      <c r="K35" s="127">
        <f t="shared" si="2"/>
        <v>0</v>
      </c>
      <c r="L35" s="125">
        <f t="shared" si="3"/>
        <v>0</v>
      </c>
      <c r="M35" s="100"/>
      <c r="N35" s="100"/>
    </row>
    <row r="36" spans="1:14" x14ac:dyDescent="0.25">
      <c r="A36" s="100"/>
      <c r="B36" s="95"/>
      <c r="C36" s="151"/>
      <c r="D36" s="152">
        <f t="shared" si="4"/>
        <v>31</v>
      </c>
      <c r="E36" s="174"/>
      <c r="F36" s="175"/>
      <c r="G36" s="176"/>
      <c r="H36" s="156">
        <f t="shared" si="0"/>
        <v>0</v>
      </c>
      <c r="I36" s="125">
        <f t="shared" si="1"/>
        <v>0</v>
      </c>
      <c r="J36" s="127">
        <f>G36*'Detaliere DG '!$D$4</f>
        <v>0</v>
      </c>
      <c r="K36" s="127">
        <f t="shared" si="2"/>
        <v>0</v>
      </c>
      <c r="L36" s="125">
        <f t="shared" si="3"/>
        <v>0</v>
      </c>
      <c r="M36" s="100"/>
      <c r="N36" s="100"/>
    </row>
    <row r="37" spans="1:14" x14ac:dyDescent="0.25">
      <c r="A37" s="100"/>
      <c r="B37" s="95"/>
      <c r="C37" s="151"/>
      <c r="D37" s="152">
        <f t="shared" si="4"/>
        <v>32</v>
      </c>
      <c r="E37" s="177"/>
      <c r="F37" s="167"/>
      <c r="G37" s="178"/>
      <c r="H37" s="156">
        <f t="shared" si="0"/>
        <v>0</v>
      </c>
      <c r="I37" s="125">
        <f t="shared" si="1"/>
        <v>0</v>
      </c>
      <c r="J37" s="127">
        <f>G37*'Detaliere DG '!$D$4</f>
        <v>0</v>
      </c>
      <c r="K37" s="127">
        <f t="shared" si="2"/>
        <v>0</v>
      </c>
      <c r="L37" s="125">
        <f t="shared" si="3"/>
        <v>0</v>
      </c>
      <c r="M37" s="100"/>
      <c r="N37" s="100"/>
    </row>
    <row r="38" spans="1:14" x14ac:dyDescent="0.25">
      <c r="A38" s="100"/>
      <c r="B38" s="95"/>
      <c r="C38" s="151"/>
      <c r="D38" s="152">
        <f t="shared" si="4"/>
        <v>33</v>
      </c>
      <c r="E38" s="177"/>
      <c r="F38" s="167"/>
      <c r="G38" s="178"/>
      <c r="H38" s="156">
        <f t="shared" si="0"/>
        <v>0</v>
      </c>
      <c r="I38" s="125">
        <f t="shared" si="1"/>
        <v>0</v>
      </c>
      <c r="J38" s="127">
        <f>G38*'Detaliere DG '!$D$4</f>
        <v>0</v>
      </c>
      <c r="K38" s="127">
        <f t="shared" si="2"/>
        <v>0</v>
      </c>
      <c r="L38" s="125">
        <f t="shared" si="3"/>
        <v>0</v>
      </c>
      <c r="M38" s="100"/>
      <c r="N38" s="100"/>
    </row>
    <row r="39" spans="1:14" x14ac:dyDescent="0.25">
      <c r="A39" s="100"/>
      <c r="B39" s="95"/>
      <c r="C39" s="151"/>
      <c r="D39" s="152">
        <f t="shared" si="4"/>
        <v>34</v>
      </c>
      <c r="E39" s="177"/>
      <c r="F39" s="167"/>
      <c r="G39" s="178"/>
      <c r="H39" s="156">
        <f t="shared" si="0"/>
        <v>0</v>
      </c>
      <c r="I39" s="125">
        <f t="shared" si="1"/>
        <v>0</v>
      </c>
      <c r="J39" s="127">
        <f>G39*'Detaliere DG '!$D$4</f>
        <v>0</v>
      </c>
      <c r="K39" s="127">
        <f t="shared" si="2"/>
        <v>0</v>
      </c>
      <c r="L39" s="125">
        <f t="shared" si="3"/>
        <v>0</v>
      </c>
      <c r="M39" s="100"/>
      <c r="N39" s="100"/>
    </row>
    <row r="40" spans="1:14" ht="22.5" customHeight="1" x14ac:dyDescent="0.25">
      <c r="A40" s="100"/>
      <c r="B40" s="95"/>
      <c r="C40" s="95"/>
      <c r="D40" s="424" t="s">
        <v>163</v>
      </c>
      <c r="E40" s="425"/>
      <c r="F40" s="425"/>
      <c r="G40" s="179">
        <f t="shared" ref="G40:L40" si="5">SUM(G6:G39)</f>
        <v>0</v>
      </c>
      <c r="H40" s="179">
        <f t="shared" si="5"/>
        <v>0</v>
      </c>
      <c r="I40" s="179">
        <f t="shared" si="5"/>
        <v>0</v>
      </c>
      <c r="J40" s="179">
        <f t="shared" si="5"/>
        <v>0</v>
      </c>
      <c r="K40" s="179">
        <f t="shared" si="5"/>
        <v>0</v>
      </c>
      <c r="L40" s="179">
        <f t="shared" si="5"/>
        <v>0</v>
      </c>
      <c r="M40" s="100"/>
      <c r="N40" s="100"/>
    </row>
    <row r="41" spans="1:14" x14ac:dyDescent="0.25">
      <c r="A41" s="100"/>
      <c r="B41" s="95"/>
      <c r="C41" s="95"/>
      <c r="D41" s="424" t="s">
        <v>164</v>
      </c>
      <c r="E41" s="425"/>
      <c r="F41" s="425"/>
      <c r="G41" s="425"/>
      <c r="H41" s="425"/>
      <c r="I41" s="425"/>
      <c r="J41" s="425"/>
      <c r="K41" s="425"/>
      <c r="L41" s="428"/>
      <c r="M41" s="100"/>
      <c r="N41" s="100"/>
    </row>
    <row r="42" spans="1:14" x14ac:dyDescent="0.25">
      <c r="A42" s="100"/>
      <c r="B42" s="95"/>
      <c r="C42" s="151"/>
      <c r="D42" s="180">
        <v>1</v>
      </c>
      <c r="E42" s="181"/>
      <c r="F42" s="167"/>
      <c r="G42" s="178"/>
      <c r="H42" s="127">
        <f>G42*19%</f>
        <v>0</v>
      </c>
      <c r="I42" s="125">
        <f>G42+H42</f>
        <v>0</v>
      </c>
      <c r="J42" s="127">
        <f>G42*'Detaliere DG '!$D$4</f>
        <v>0</v>
      </c>
      <c r="K42" s="127">
        <f>J42*20%</f>
        <v>0</v>
      </c>
      <c r="L42" s="125">
        <f>J42+K42</f>
        <v>0</v>
      </c>
      <c r="M42" s="100"/>
      <c r="N42" s="100"/>
    </row>
    <row r="43" spans="1:14" x14ac:dyDescent="0.25">
      <c r="A43" s="100"/>
      <c r="B43" s="95"/>
      <c r="C43" s="151"/>
      <c r="D43" s="180">
        <f>D42+1</f>
        <v>2</v>
      </c>
      <c r="E43" s="181"/>
      <c r="F43" s="167"/>
      <c r="G43" s="178"/>
      <c r="H43" s="127">
        <f t="shared" ref="H43:H67" si="6">G43*19%</f>
        <v>0</v>
      </c>
      <c r="I43" s="125">
        <f>G43+H43</f>
        <v>0</v>
      </c>
      <c r="J43" s="127">
        <f>G43*'Detaliere DG '!$D$4</f>
        <v>0</v>
      </c>
      <c r="K43" s="127">
        <f t="shared" ref="K43:K67" si="7">J43*20%</f>
        <v>0</v>
      </c>
      <c r="L43" s="125">
        <f>J43+K43</f>
        <v>0</v>
      </c>
      <c r="M43" s="100"/>
      <c r="N43" s="100"/>
    </row>
    <row r="44" spans="1:14" x14ac:dyDescent="0.25">
      <c r="A44" s="100"/>
      <c r="B44" s="95"/>
      <c r="C44" s="151"/>
      <c r="D44" s="180">
        <f t="shared" ref="D44:D67" si="8">D43+1</f>
        <v>3</v>
      </c>
      <c r="E44" s="181"/>
      <c r="F44" s="167"/>
      <c r="G44" s="178"/>
      <c r="H44" s="127">
        <f t="shared" si="6"/>
        <v>0</v>
      </c>
      <c r="I44" s="125">
        <f t="shared" ref="I44:I67" si="9">G44+H44</f>
        <v>0</v>
      </c>
      <c r="J44" s="127">
        <f>G44*'Detaliere DG '!$D$4</f>
        <v>0</v>
      </c>
      <c r="K44" s="127">
        <f t="shared" si="7"/>
        <v>0</v>
      </c>
      <c r="L44" s="125">
        <f t="shared" ref="L44:L67" si="10">J44+K44</f>
        <v>0</v>
      </c>
      <c r="M44" s="100"/>
      <c r="N44" s="100"/>
    </row>
    <row r="45" spans="1:14" x14ac:dyDescent="0.25">
      <c r="A45" s="100"/>
      <c r="B45" s="95"/>
      <c r="C45" s="151"/>
      <c r="D45" s="180">
        <f t="shared" si="8"/>
        <v>4</v>
      </c>
      <c r="E45" s="181"/>
      <c r="F45" s="167"/>
      <c r="G45" s="178"/>
      <c r="H45" s="127">
        <f t="shared" si="6"/>
        <v>0</v>
      </c>
      <c r="I45" s="125">
        <f t="shared" si="9"/>
        <v>0</v>
      </c>
      <c r="J45" s="127">
        <f>G45*'Detaliere DG '!$D$4</f>
        <v>0</v>
      </c>
      <c r="K45" s="127">
        <f t="shared" si="7"/>
        <v>0</v>
      </c>
      <c r="L45" s="125">
        <f t="shared" si="10"/>
        <v>0</v>
      </c>
      <c r="M45" s="100"/>
      <c r="N45" s="100"/>
    </row>
    <row r="46" spans="1:14" x14ac:dyDescent="0.25">
      <c r="A46" s="100"/>
      <c r="B46" s="95"/>
      <c r="C46" s="151"/>
      <c r="D46" s="180">
        <f t="shared" si="8"/>
        <v>5</v>
      </c>
      <c r="E46" s="181"/>
      <c r="F46" s="167"/>
      <c r="G46" s="178"/>
      <c r="H46" s="127">
        <f t="shared" si="6"/>
        <v>0</v>
      </c>
      <c r="I46" s="125">
        <f t="shared" si="9"/>
        <v>0</v>
      </c>
      <c r="J46" s="127">
        <f>G46*'Detaliere DG '!$D$4</f>
        <v>0</v>
      </c>
      <c r="K46" s="127">
        <f t="shared" si="7"/>
        <v>0</v>
      </c>
      <c r="L46" s="125">
        <f t="shared" si="10"/>
        <v>0</v>
      </c>
      <c r="M46" s="100"/>
      <c r="N46" s="100"/>
    </row>
    <row r="47" spans="1:14" x14ac:dyDescent="0.25">
      <c r="A47" s="100"/>
      <c r="B47" s="95"/>
      <c r="C47" s="151"/>
      <c r="D47" s="180">
        <f t="shared" si="8"/>
        <v>6</v>
      </c>
      <c r="E47" s="181"/>
      <c r="F47" s="167"/>
      <c r="G47" s="178"/>
      <c r="H47" s="127">
        <f t="shared" si="6"/>
        <v>0</v>
      </c>
      <c r="I47" s="125">
        <f t="shared" si="9"/>
        <v>0</v>
      </c>
      <c r="J47" s="127">
        <f>G47*'Detaliere DG '!$D$4</f>
        <v>0</v>
      </c>
      <c r="K47" s="127">
        <f t="shared" si="7"/>
        <v>0</v>
      </c>
      <c r="L47" s="125">
        <f t="shared" si="10"/>
        <v>0</v>
      </c>
      <c r="M47" s="100"/>
      <c r="N47" s="100"/>
    </row>
    <row r="48" spans="1:14" x14ac:dyDescent="0.25">
      <c r="A48" s="100"/>
      <c r="B48" s="95"/>
      <c r="C48" s="151"/>
      <c r="D48" s="180">
        <f t="shared" si="8"/>
        <v>7</v>
      </c>
      <c r="E48" s="181"/>
      <c r="F48" s="167"/>
      <c r="G48" s="178"/>
      <c r="H48" s="127">
        <f t="shared" si="6"/>
        <v>0</v>
      </c>
      <c r="I48" s="125">
        <f t="shared" si="9"/>
        <v>0</v>
      </c>
      <c r="J48" s="127">
        <f>G48*'Detaliere DG '!$D$4</f>
        <v>0</v>
      </c>
      <c r="K48" s="127">
        <f t="shared" si="7"/>
        <v>0</v>
      </c>
      <c r="L48" s="125">
        <f t="shared" si="10"/>
        <v>0</v>
      </c>
      <c r="M48" s="100"/>
      <c r="N48" s="100"/>
    </row>
    <row r="49" spans="1:14" x14ac:dyDescent="0.25">
      <c r="A49" s="100"/>
      <c r="B49" s="95"/>
      <c r="C49" s="151"/>
      <c r="D49" s="180">
        <f t="shared" si="8"/>
        <v>8</v>
      </c>
      <c r="E49" s="181"/>
      <c r="F49" s="167"/>
      <c r="G49" s="178"/>
      <c r="H49" s="127">
        <f t="shared" si="6"/>
        <v>0</v>
      </c>
      <c r="I49" s="125">
        <f t="shared" si="9"/>
        <v>0</v>
      </c>
      <c r="J49" s="127">
        <f>G49*'Detaliere DG '!$D$4</f>
        <v>0</v>
      </c>
      <c r="K49" s="127">
        <f t="shared" si="7"/>
        <v>0</v>
      </c>
      <c r="L49" s="125">
        <f t="shared" si="10"/>
        <v>0</v>
      </c>
      <c r="M49" s="100"/>
      <c r="N49" s="100"/>
    </row>
    <row r="50" spans="1:14" x14ac:dyDescent="0.25">
      <c r="A50" s="100"/>
      <c r="B50" s="95"/>
      <c r="C50" s="151"/>
      <c r="D50" s="180">
        <f t="shared" si="8"/>
        <v>9</v>
      </c>
      <c r="E50" s="181"/>
      <c r="F50" s="167"/>
      <c r="G50" s="178"/>
      <c r="H50" s="127">
        <f t="shared" si="6"/>
        <v>0</v>
      </c>
      <c r="I50" s="125">
        <f t="shared" si="9"/>
        <v>0</v>
      </c>
      <c r="J50" s="127">
        <f>G50*'Detaliere DG '!$D$4</f>
        <v>0</v>
      </c>
      <c r="K50" s="127">
        <f t="shared" si="7"/>
        <v>0</v>
      </c>
      <c r="L50" s="125">
        <f t="shared" si="10"/>
        <v>0</v>
      </c>
      <c r="M50" s="100"/>
      <c r="N50" s="100"/>
    </row>
    <row r="51" spans="1:14" x14ac:dyDescent="0.25">
      <c r="A51" s="100"/>
      <c r="B51" s="95"/>
      <c r="C51" s="151"/>
      <c r="D51" s="180">
        <f t="shared" si="8"/>
        <v>10</v>
      </c>
      <c r="E51" s="181"/>
      <c r="F51" s="167"/>
      <c r="G51" s="178"/>
      <c r="H51" s="127">
        <f t="shared" si="6"/>
        <v>0</v>
      </c>
      <c r="I51" s="125">
        <f t="shared" si="9"/>
        <v>0</v>
      </c>
      <c r="J51" s="127">
        <f>G51*'Detaliere DG '!$D$4</f>
        <v>0</v>
      </c>
      <c r="K51" s="127">
        <f t="shared" si="7"/>
        <v>0</v>
      </c>
      <c r="L51" s="125">
        <f t="shared" si="10"/>
        <v>0</v>
      </c>
      <c r="M51" s="100"/>
      <c r="N51" s="100"/>
    </row>
    <row r="52" spans="1:14" x14ac:dyDescent="0.25">
      <c r="A52" s="100"/>
      <c r="B52" s="95"/>
      <c r="C52" s="151"/>
      <c r="D52" s="180">
        <f t="shared" si="8"/>
        <v>11</v>
      </c>
      <c r="E52" s="181"/>
      <c r="F52" s="167"/>
      <c r="G52" s="178"/>
      <c r="H52" s="127">
        <f t="shared" si="6"/>
        <v>0</v>
      </c>
      <c r="I52" s="125">
        <f t="shared" si="9"/>
        <v>0</v>
      </c>
      <c r="J52" s="127">
        <f>G52*'Detaliere DG '!$D$4</f>
        <v>0</v>
      </c>
      <c r="K52" s="127">
        <f t="shared" si="7"/>
        <v>0</v>
      </c>
      <c r="L52" s="125">
        <f t="shared" si="10"/>
        <v>0</v>
      </c>
      <c r="M52" s="100"/>
      <c r="N52" s="100"/>
    </row>
    <row r="53" spans="1:14" x14ac:dyDescent="0.25">
      <c r="A53" s="100"/>
      <c r="B53" s="95"/>
      <c r="C53" s="151"/>
      <c r="D53" s="180">
        <f t="shared" si="8"/>
        <v>12</v>
      </c>
      <c r="E53" s="181"/>
      <c r="F53" s="167"/>
      <c r="G53" s="178"/>
      <c r="H53" s="127">
        <f t="shared" si="6"/>
        <v>0</v>
      </c>
      <c r="I53" s="125">
        <f t="shared" si="9"/>
        <v>0</v>
      </c>
      <c r="J53" s="127">
        <f>G53*'Detaliere DG '!$D$4</f>
        <v>0</v>
      </c>
      <c r="K53" s="127">
        <f t="shared" si="7"/>
        <v>0</v>
      </c>
      <c r="L53" s="125">
        <f t="shared" si="10"/>
        <v>0</v>
      </c>
      <c r="M53" s="100"/>
      <c r="N53" s="100"/>
    </row>
    <row r="54" spans="1:14" x14ac:dyDescent="0.25">
      <c r="A54" s="100"/>
      <c r="B54" s="95"/>
      <c r="C54" s="151"/>
      <c r="D54" s="180">
        <f t="shared" si="8"/>
        <v>13</v>
      </c>
      <c r="E54" s="181"/>
      <c r="F54" s="167"/>
      <c r="G54" s="178"/>
      <c r="H54" s="127">
        <f t="shared" si="6"/>
        <v>0</v>
      </c>
      <c r="I54" s="125">
        <f t="shared" si="9"/>
        <v>0</v>
      </c>
      <c r="J54" s="127">
        <f>G54*'Detaliere DG '!$D$4</f>
        <v>0</v>
      </c>
      <c r="K54" s="127">
        <f t="shared" si="7"/>
        <v>0</v>
      </c>
      <c r="L54" s="125">
        <f t="shared" si="10"/>
        <v>0</v>
      </c>
      <c r="M54" s="100"/>
      <c r="N54" s="100"/>
    </row>
    <row r="55" spans="1:14" x14ac:dyDescent="0.25">
      <c r="A55" s="100"/>
      <c r="B55" s="95"/>
      <c r="C55" s="151"/>
      <c r="D55" s="180">
        <f t="shared" si="8"/>
        <v>14</v>
      </c>
      <c r="E55" s="181"/>
      <c r="F55" s="167"/>
      <c r="G55" s="178"/>
      <c r="H55" s="127">
        <f t="shared" si="6"/>
        <v>0</v>
      </c>
      <c r="I55" s="125">
        <f t="shared" si="9"/>
        <v>0</v>
      </c>
      <c r="J55" s="127">
        <f>G55*'Detaliere DG '!$D$4</f>
        <v>0</v>
      </c>
      <c r="K55" s="127">
        <f t="shared" si="7"/>
        <v>0</v>
      </c>
      <c r="L55" s="125">
        <f t="shared" si="10"/>
        <v>0</v>
      </c>
      <c r="M55" s="100"/>
      <c r="N55" s="100"/>
    </row>
    <row r="56" spans="1:14" x14ac:dyDescent="0.25">
      <c r="A56" s="100"/>
      <c r="B56" s="95"/>
      <c r="C56" s="151"/>
      <c r="D56" s="180">
        <f t="shared" si="8"/>
        <v>15</v>
      </c>
      <c r="E56" s="181"/>
      <c r="F56" s="167"/>
      <c r="G56" s="178"/>
      <c r="H56" s="127">
        <f t="shared" si="6"/>
        <v>0</v>
      </c>
      <c r="I56" s="125">
        <f t="shared" si="9"/>
        <v>0</v>
      </c>
      <c r="J56" s="127">
        <f>G56*'Detaliere DG '!$D$4</f>
        <v>0</v>
      </c>
      <c r="K56" s="127">
        <f t="shared" si="7"/>
        <v>0</v>
      </c>
      <c r="L56" s="125">
        <f t="shared" si="10"/>
        <v>0</v>
      </c>
      <c r="M56" s="100"/>
      <c r="N56" s="100"/>
    </row>
    <row r="57" spans="1:14" x14ac:dyDescent="0.25">
      <c r="A57" s="100"/>
      <c r="B57" s="95"/>
      <c r="C57" s="151"/>
      <c r="D57" s="180">
        <f t="shared" si="8"/>
        <v>16</v>
      </c>
      <c r="E57" s="181"/>
      <c r="F57" s="167"/>
      <c r="G57" s="178"/>
      <c r="H57" s="127">
        <f t="shared" si="6"/>
        <v>0</v>
      </c>
      <c r="I57" s="125">
        <f t="shared" si="9"/>
        <v>0</v>
      </c>
      <c r="J57" s="127">
        <f>G57*'Detaliere DG '!$D$4</f>
        <v>0</v>
      </c>
      <c r="K57" s="127">
        <f t="shared" si="7"/>
        <v>0</v>
      </c>
      <c r="L57" s="125">
        <f t="shared" si="10"/>
        <v>0</v>
      </c>
      <c r="M57" s="100"/>
      <c r="N57" s="100"/>
    </row>
    <row r="58" spans="1:14" x14ac:dyDescent="0.25">
      <c r="A58" s="100"/>
      <c r="B58" s="95"/>
      <c r="C58" s="151"/>
      <c r="D58" s="180">
        <f t="shared" si="8"/>
        <v>17</v>
      </c>
      <c r="E58" s="181"/>
      <c r="F58" s="167"/>
      <c r="G58" s="178"/>
      <c r="H58" s="127">
        <f t="shared" si="6"/>
        <v>0</v>
      </c>
      <c r="I58" s="125">
        <f t="shared" si="9"/>
        <v>0</v>
      </c>
      <c r="J58" s="127">
        <f>G58*'Detaliere DG '!$D$4</f>
        <v>0</v>
      </c>
      <c r="K58" s="127">
        <f t="shared" si="7"/>
        <v>0</v>
      </c>
      <c r="L58" s="125">
        <f t="shared" si="10"/>
        <v>0</v>
      </c>
      <c r="M58" s="100"/>
      <c r="N58" s="100"/>
    </row>
    <row r="59" spans="1:14" x14ac:dyDescent="0.25">
      <c r="A59" s="100"/>
      <c r="B59" s="95"/>
      <c r="C59" s="151"/>
      <c r="D59" s="180">
        <f t="shared" si="8"/>
        <v>18</v>
      </c>
      <c r="E59" s="181"/>
      <c r="F59" s="167"/>
      <c r="G59" s="178"/>
      <c r="H59" s="127">
        <f t="shared" si="6"/>
        <v>0</v>
      </c>
      <c r="I59" s="125">
        <f t="shared" si="9"/>
        <v>0</v>
      </c>
      <c r="J59" s="127">
        <f>G59*'Detaliere DG '!$D$4</f>
        <v>0</v>
      </c>
      <c r="K59" s="127">
        <f t="shared" si="7"/>
        <v>0</v>
      </c>
      <c r="L59" s="125">
        <f t="shared" si="10"/>
        <v>0</v>
      </c>
      <c r="M59" s="100"/>
      <c r="N59" s="100"/>
    </row>
    <row r="60" spans="1:14" x14ac:dyDescent="0.25">
      <c r="A60" s="100"/>
      <c r="B60" s="95"/>
      <c r="C60" s="151"/>
      <c r="D60" s="180">
        <f t="shared" si="8"/>
        <v>19</v>
      </c>
      <c r="E60" s="181"/>
      <c r="F60" s="167"/>
      <c r="G60" s="178"/>
      <c r="H60" s="127">
        <f t="shared" si="6"/>
        <v>0</v>
      </c>
      <c r="I60" s="125">
        <f t="shared" si="9"/>
        <v>0</v>
      </c>
      <c r="J60" s="127">
        <f>G60*'Detaliere DG '!$D$4</f>
        <v>0</v>
      </c>
      <c r="K60" s="127">
        <f t="shared" si="7"/>
        <v>0</v>
      </c>
      <c r="L60" s="125">
        <f t="shared" si="10"/>
        <v>0</v>
      </c>
      <c r="M60" s="100"/>
      <c r="N60" s="100"/>
    </row>
    <row r="61" spans="1:14" x14ac:dyDescent="0.25">
      <c r="A61" s="100"/>
      <c r="B61" s="95"/>
      <c r="C61" s="151"/>
      <c r="D61" s="180">
        <f t="shared" si="8"/>
        <v>20</v>
      </c>
      <c r="E61" s="181"/>
      <c r="F61" s="167"/>
      <c r="G61" s="178"/>
      <c r="H61" s="127">
        <f t="shared" si="6"/>
        <v>0</v>
      </c>
      <c r="I61" s="125">
        <f t="shared" si="9"/>
        <v>0</v>
      </c>
      <c r="J61" s="127">
        <f>G61*'Detaliere DG '!$D$4</f>
        <v>0</v>
      </c>
      <c r="K61" s="127">
        <f t="shared" si="7"/>
        <v>0</v>
      </c>
      <c r="L61" s="125">
        <f t="shared" si="10"/>
        <v>0</v>
      </c>
      <c r="M61" s="100"/>
      <c r="N61" s="100"/>
    </row>
    <row r="62" spans="1:14" x14ac:dyDescent="0.25">
      <c r="A62" s="100"/>
      <c r="B62" s="95"/>
      <c r="C62" s="151"/>
      <c r="D62" s="180">
        <f t="shared" si="8"/>
        <v>21</v>
      </c>
      <c r="E62" s="181"/>
      <c r="F62" s="167"/>
      <c r="G62" s="178"/>
      <c r="H62" s="127">
        <f t="shared" si="6"/>
        <v>0</v>
      </c>
      <c r="I62" s="125">
        <f t="shared" si="9"/>
        <v>0</v>
      </c>
      <c r="J62" s="127">
        <f>G62*'Detaliere DG '!$D$4</f>
        <v>0</v>
      </c>
      <c r="K62" s="127">
        <f t="shared" si="7"/>
        <v>0</v>
      </c>
      <c r="L62" s="125">
        <f t="shared" si="10"/>
        <v>0</v>
      </c>
      <c r="M62" s="100"/>
      <c r="N62" s="100"/>
    </row>
    <row r="63" spans="1:14" x14ac:dyDescent="0.25">
      <c r="A63" s="100"/>
      <c r="B63" s="95"/>
      <c r="C63" s="151"/>
      <c r="D63" s="180">
        <f t="shared" si="8"/>
        <v>22</v>
      </c>
      <c r="E63" s="181"/>
      <c r="F63" s="167"/>
      <c r="G63" s="178"/>
      <c r="H63" s="127">
        <f t="shared" si="6"/>
        <v>0</v>
      </c>
      <c r="I63" s="125">
        <f t="shared" si="9"/>
        <v>0</v>
      </c>
      <c r="J63" s="127">
        <f>G63*'Detaliere DG '!$D$4</f>
        <v>0</v>
      </c>
      <c r="K63" s="127">
        <f t="shared" si="7"/>
        <v>0</v>
      </c>
      <c r="L63" s="125">
        <f t="shared" si="10"/>
        <v>0</v>
      </c>
      <c r="M63" s="100"/>
      <c r="N63" s="100"/>
    </row>
    <row r="64" spans="1:14" x14ac:dyDescent="0.25">
      <c r="A64" s="100"/>
      <c r="B64" s="95"/>
      <c r="C64" s="151"/>
      <c r="D64" s="180">
        <f t="shared" si="8"/>
        <v>23</v>
      </c>
      <c r="E64" s="181"/>
      <c r="F64" s="167"/>
      <c r="G64" s="178"/>
      <c r="H64" s="127">
        <f t="shared" si="6"/>
        <v>0</v>
      </c>
      <c r="I64" s="125">
        <f t="shared" si="9"/>
        <v>0</v>
      </c>
      <c r="J64" s="127">
        <f>G64*'Detaliere DG '!$D$4</f>
        <v>0</v>
      </c>
      <c r="K64" s="127">
        <f t="shared" si="7"/>
        <v>0</v>
      </c>
      <c r="L64" s="125">
        <f t="shared" si="10"/>
        <v>0</v>
      </c>
      <c r="M64" s="100"/>
      <c r="N64" s="100"/>
    </row>
    <row r="65" spans="1:14" x14ac:dyDescent="0.25">
      <c r="A65" s="100"/>
      <c r="B65" s="95"/>
      <c r="C65" s="151"/>
      <c r="D65" s="180">
        <f t="shared" si="8"/>
        <v>24</v>
      </c>
      <c r="E65" s="181"/>
      <c r="F65" s="167"/>
      <c r="G65" s="178"/>
      <c r="H65" s="127">
        <f t="shared" si="6"/>
        <v>0</v>
      </c>
      <c r="I65" s="125">
        <f t="shared" si="9"/>
        <v>0</v>
      </c>
      <c r="J65" s="127">
        <f>G65*'Detaliere DG '!$D$4</f>
        <v>0</v>
      </c>
      <c r="K65" s="127">
        <f t="shared" si="7"/>
        <v>0</v>
      </c>
      <c r="L65" s="125">
        <f t="shared" si="10"/>
        <v>0</v>
      </c>
      <c r="M65" s="100"/>
      <c r="N65" s="100"/>
    </row>
    <row r="66" spans="1:14" x14ac:dyDescent="0.25">
      <c r="A66" s="100"/>
      <c r="B66" s="95"/>
      <c r="C66" s="151"/>
      <c r="D66" s="180">
        <f t="shared" si="8"/>
        <v>25</v>
      </c>
      <c r="E66" s="181"/>
      <c r="F66" s="167"/>
      <c r="G66" s="178"/>
      <c r="H66" s="127">
        <f t="shared" si="6"/>
        <v>0</v>
      </c>
      <c r="I66" s="125">
        <f t="shared" si="9"/>
        <v>0</v>
      </c>
      <c r="J66" s="127">
        <f>G66*'Detaliere DG '!$D$4</f>
        <v>0</v>
      </c>
      <c r="K66" s="127">
        <f t="shared" si="7"/>
        <v>0</v>
      </c>
      <c r="L66" s="125">
        <f t="shared" si="10"/>
        <v>0</v>
      </c>
      <c r="M66" s="100"/>
      <c r="N66" s="100"/>
    </row>
    <row r="67" spans="1:14" x14ac:dyDescent="0.25">
      <c r="A67" s="100"/>
      <c r="B67" s="95"/>
      <c r="C67" s="151"/>
      <c r="D67" s="180">
        <f t="shared" si="8"/>
        <v>26</v>
      </c>
      <c r="E67" s="181"/>
      <c r="F67" s="167"/>
      <c r="G67" s="178"/>
      <c r="H67" s="127">
        <f t="shared" si="6"/>
        <v>0</v>
      </c>
      <c r="I67" s="125">
        <f t="shared" si="9"/>
        <v>0</v>
      </c>
      <c r="J67" s="127">
        <f>G67*'Detaliere DG '!$D$4</f>
        <v>0</v>
      </c>
      <c r="K67" s="127">
        <f t="shared" si="7"/>
        <v>0</v>
      </c>
      <c r="L67" s="125">
        <f t="shared" si="10"/>
        <v>0</v>
      </c>
      <c r="M67" s="100"/>
      <c r="N67" s="100"/>
    </row>
    <row r="68" spans="1:14" ht="24.75" customHeight="1" x14ac:dyDescent="0.25">
      <c r="A68" s="100"/>
      <c r="B68" s="95"/>
      <c r="C68" s="95"/>
      <c r="D68" s="424" t="s">
        <v>165</v>
      </c>
      <c r="E68" s="425"/>
      <c r="F68" s="425"/>
      <c r="G68" s="179">
        <f t="shared" ref="G68:L68" si="11">SUM(G42:G67)</f>
        <v>0</v>
      </c>
      <c r="H68" s="179">
        <f t="shared" si="11"/>
        <v>0</v>
      </c>
      <c r="I68" s="179">
        <f t="shared" si="11"/>
        <v>0</v>
      </c>
      <c r="J68" s="179">
        <f t="shared" si="11"/>
        <v>0</v>
      </c>
      <c r="K68" s="179">
        <f t="shared" si="11"/>
        <v>0</v>
      </c>
      <c r="L68" s="179">
        <f t="shared" si="11"/>
        <v>0</v>
      </c>
      <c r="M68" s="100"/>
      <c r="N68" s="100"/>
    </row>
    <row r="69" spans="1:14" x14ac:dyDescent="0.25">
      <c r="A69" s="100"/>
      <c r="B69" s="95"/>
      <c r="C69" s="95"/>
      <c r="D69" s="424" t="s">
        <v>166</v>
      </c>
      <c r="E69" s="425"/>
      <c r="F69" s="425"/>
      <c r="G69" s="425"/>
      <c r="H69" s="425"/>
      <c r="I69" s="425"/>
      <c r="J69" s="425"/>
      <c r="K69" s="425"/>
      <c r="L69" s="428"/>
      <c r="M69" s="100"/>
      <c r="N69" s="100"/>
    </row>
    <row r="70" spans="1:14" x14ac:dyDescent="0.25">
      <c r="A70" s="100"/>
      <c r="B70" s="95"/>
      <c r="C70" s="151"/>
      <c r="D70" s="180">
        <v>1</v>
      </c>
      <c r="E70" s="181"/>
      <c r="F70" s="167"/>
      <c r="G70" s="178"/>
      <c r="H70" s="127">
        <f>G70*19%</f>
        <v>0</v>
      </c>
      <c r="I70" s="125">
        <f>G70+H70</f>
        <v>0</v>
      </c>
      <c r="J70" s="127">
        <f>G70*'Detaliere DG '!$D$4</f>
        <v>0</v>
      </c>
      <c r="K70" s="127">
        <f>J70*20%</f>
        <v>0</v>
      </c>
      <c r="L70" s="125">
        <f>J70+K70</f>
        <v>0</v>
      </c>
      <c r="M70" s="100"/>
      <c r="N70" s="100"/>
    </row>
    <row r="71" spans="1:14" x14ac:dyDescent="0.25">
      <c r="A71" s="100"/>
      <c r="B71" s="95"/>
      <c r="C71" s="151"/>
      <c r="D71" s="180">
        <f>D70+1</f>
        <v>2</v>
      </c>
      <c r="E71" s="181"/>
      <c r="F71" s="167"/>
      <c r="G71" s="178"/>
      <c r="H71" s="127">
        <f t="shared" ref="H71:H77" si="12">G71*19%</f>
        <v>0</v>
      </c>
      <c r="I71" s="125">
        <f t="shared" ref="I71:I77" si="13">G71+H71</f>
        <v>0</v>
      </c>
      <c r="J71" s="127">
        <f>G71*'Detaliere DG '!$D$4</f>
        <v>0</v>
      </c>
      <c r="K71" s="127">
        <f t="shared" ref="K71:K77" si="14">J71*20%</f>
        <v>0</v>
      </c>
      <c r="L71" s="125">
        <f t="shared" ref="L71:L77" si="15">J71+K71</f>
        <v>0</v>
      </c>
      <c r="M71" s="100"/>
      <c r="N71" s="100"/>
    </row>
    <row r="72" spans="1:14" x14ac:dyDescent="0.25">
      <c r="A72" s="100"/>
      <c r="B72" s="95"/>
      <c r="C72" s="151"/>
      <c r="D72" s="180">
        <f>D71+1</f>
        <v>3</v>
      </c>
      <c r="E72" s="181"/>
      <c r="F72" s="167"/>
      <c r="G72" s="178"/>
      <c r="H72" s="127">
        <f t="shared" si="12"/>
        <v>0</v>
      </c>
      <c r="I72" s="125">
        <f t="shared" si="13"/>
        <v>0</v>
      </c>
      <c r="J72" s="127">
        <f>G72*'Detaliere DG '!$D$4</f>
        <v>0</v>
      </c>
      <c r="K72" s="127">
        <f t="shared" si="14"/>
        <v>0</v>
      </c>
      <c r="L72" s="125">
        <f t="shared" si="15"/>
        <v>0</v>
      </c>
      <c r="M72" s="100"/>
      <c r="N72" s="100"/>
    </row>
    <row r="73" spans="1:14" x14ac:dyDescent="0.25">
      <c r="A73" s="100"/>
      <c r="B73" s="95"/>
      <c r="C73" s="151"/>
      <c r="D73" s="180">
        <f>D72+1</f>
        <v>4</v>
      </c>
      <c r="E73" s="181"/>
      <c r="F73" s="167"/>
      <c r="G73" s="178"/>
      <c r="H73" s="127">
        <f t="shared" si="12"/>
        <v>0</v>
      </c>
      <c r="I73" s="125">
        <f t="shared" si="13"/>
        <v>0</v>
      </c>
      <c r="J73" s="127">
        <f>G73*'Detaliere DG '!$D$4</f>
        <v>0</v>
      </c>
      <c r="K73" s="127">
        <f t="shared" si="14"/>
        <v>0</v>
      </c>
      <c r="L73" s="125">
        <f t="shared" si="15"/>
        <v>0</v>
      </c>
      <c r="M73" s="100"/>
      <c r="N73" s="100"/>
    </row>
    <row r="74" spans="1:14" x14ac:dyDescent="0.25">
      <c r="A74" s="100"/>
      <c r="B74" s="95"/>
      <c r="C74" s="151"/>
      <c r="D74" s="180">
        <f t="shared" ref="D74:D77" si="16">D73+1</f>
        <v>5</v>
      </c>
      <c r="E74" s="181"/>
      <c r="F74" s="167"/>
      <c r="G74" s="178"/>
      <c r="H74" s="127">
        <f t="shared" si="12"/>
        <v>0</v>
      </c>
      <c r="I74" s="125">
        <f t="shared" si="13"/>
        <v>0</v>
      </c>
      <c r="J74" s="127">
        <f>G74*'Detaliere DG '!$D$4</f>
        <v>0</v>
      </c>
      <c r="K74" s="127">
        <f t="shared" si="14"/>
        <v>0</v>
      </c>
      <c r="L74" s="125">
        <f t="shared" si="15"/>
        <v>0</v>
      </c>
      <c r="M74" s="100"/>
      <c r="N74" s="100"/>
    </row>
    <row r="75" spans="1:14" x14ac:dyDescent="0.25">
      <c r="A75" s="100"/>
      <c r="B75" s="95"/>
      <c r="C75" s="151"/>
      <c r="D75" s="180">
        <f t="shared" si="16"/>
        <v>6</v>
      </c>
      <c r="E75" s="181"/>
      <c r="F75" s="167"/>
      <c r="G75" s="178"/>
      <c r="H75" s="127">
        <f t="shared" si="12"/>
        <v>0</v>
      </c>
      <c r="I75" s="125">
        <f t="shared" si="13"/>
        <v>0</v>
      </c>
      <c r="J75" s="127">
        <f>G75*'Detaliere DG '!$D$4</f>
        <v>0</v>
      </c>
      <c r="K75" s="127">
        <f t="shared" si="14"/>
        <v>0</v>
      </c>
      <c r="L75" s="125">
        <f t="shared" si="15"/>
        <v>0</v>
      </c>
      <c r="M75" s="100"/>
      <c r="N75" s="100"/>
    </row>
    <row r="76" spans="1:14" x14ac:dyDescent="0.25">
      <c r="A76" s="100"/>
      <c r="B76" s="95"/>
      <c r="C76" s="151"/>
      <c r="D76" s="180">
        <f t="shared" si="16"/>
        <v>7</v>
      </c>
      <c r="E76" s="181"/>
      <c r="F76" s="167"/>
      <c r="G76" s="178"/>
      <c r="H76" s="127">
        <f t="shared" si="12"/>
        <v>0</v>
      </c>
      <c r="I76" s="125">
        <f t="shared" si="13"/>
        <v>0</v>
      </c>
      <c r="J76" s="127">
        <f>G76*'Detaliere DG '!$D$4</f>
        <v>0</v>
      </c>
      <c r="K76" s="127">
        <f t="shared" si="14"/>
        <v>0</v>
      </c>
      <c r="L76" s="125">
        <f t="shared" si="15"/>
        <v>0</v>
      </c>
      <c r="M76" s="100"/>
      <c r="N76" s="100"/>
    </row>
    <row r="77" spans="1:14" x14ac:dyDescent="0.25">
      <c r="A77" s="100"/>
      <c r="B77" s="95"/>
      <c r="C77" s="151"/>
      <c r="D77" s="180">
        <f t="shared" si="16"/>
        <v>8</v>
      </c>
      <c r="E77" s="181"/>
      <c r="F77" s="167"/>
      <c r="G77" s="178"/>
      <c r="H77" s="127">
        <f t="shared" si="12"/>
        <v>0</v>
      </c>
      <c r="I77" s="125">
        <f t="shared" si="13"/>
        <v>0</v>
      </c>
      <c r="J77" s="127">
        <f>G77*'Detaliere DG '!$D$4</f>
        <v>0</v>
      </c>
      <c r="K77" s="127">
        <f t="shared" si="14"/>
        <v>0</v>
      </c>
      <c r="L77" s="125">
        <f t="shared" si="15"/>
        <v>0</v>
      </c>
      <c r="M77" s="100"/>
      <c r="N77" s="100"/>
    </row>
    <row r="78" spans="1:14" x14ac:dyDescent="0.25">
      <c r="A78" s="100"/>
      <c r="B78" s="95"/>
      <c r="C78" s="95"/>
      <c r="D78" s="424" t="s">
        <v>167</v>
      </c>
      <c r="E78" s="425"/>
      <c r="F78" s="425"/>
      <c r="G78" s="179">
        <f t="shared" ref="G78:L78" si="17">SUM(G70:G77)</f>
        <v>0</v>
      </c>
      <c r="H78" s="179">
        <f t="shared" si="17"/>
        <v>0</v>
      </c>
      <c r="I78" s="179">
        <f t="shared" si="17"/>
        <v>0</v>
      </c>
      <c r="J78" s="179">
        <f t="shared" si="17"/>
        <v>0</v>
      </c>
      <c r="K78" s="179">
        <f t="shared" si="17"/>
        <v>0</v>
      </c>
      <c r="L78" s="179">
        <f t="shared" si="17"/>
        <v>0</v>
      </c>
      <c r="M78" s="100"/>
      <c r="N78" s="100"/>
    </row>
    <row r="79" spans="1:14" x14ac:dyDescent="0.25">
      <c r="A79" s="100"/>
      <c r="B79" s="95"/>
      <c r="C79" s="95"/>
      <c r="D79" s="426" t="s">
        <v>168</v>
      </c>
      <c r="E79" s="426"/>
      <c r="F79" s="426"/>
      <c r="G79" s="179">
        <f t="shared" ref="G79:L79" si="18">G40+G68+G78</f>
        <v>0</v>
      </c>
      <c r="H79" s="179">
        <f t="shared" si="18"/>
        <v>0</v>
      </c>
      <c r="I79" s="179">
        <f t="shared" si="18"/>
        <v>0</v>
      </c>
      <c r="J79" s="179">
        <f t="shared" si="18"/>
        <v>0</v>
      </c>
      <c r="K79" s="179">
        <f t="shared" si="18"/>
        <v>0</v>
      </c>
      <c r="L79" s="179">
        <f t="shared" si="18"/>
        <v>0</v>
      </c>
      <c r="M79" s="100"/>
      <c r="N79" s="100"/>
    </row>
    <row r="80" spans="1:14" x14ac:dyDescent="0.25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</row>
    <row r="81" spans="1:14" x14ac:dyDescent="0.25">
      <c r="A81" s="100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</row>
    <row r="82" spans="1:14" x14ac:dyDescent="0.25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</row>
  </sheetData>
  <mergeCells count="8">
    <mergeCell ref="D78:F78"/>
    <mergeCell ref="D79:F79"/>
    <mergeCell ref="D2:L2"/>
    <mergeCell ref="D4:L4"/>
    <mergeCell ref="D40:F40"/>
    <mergeCell ref="D41:L41"/>
    <mergeCell ref="D68:F68"/>
    <mergeCell ref="D69:L69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FF00FF"/>
  </sheetPr>
  <dimension ref="A1:Y70"/>
  <sheetViews>
    <sheetView workbookViewId="0">
      <selection activeCell="E14" sqref="E14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3.5703125" style="101" customWidth="1"/>
    <col min="4" max="4" width="13.85546875" style="101" customWidth="1"/>
    <col min="5" max="5" width="10.140625" style="101" bestFit="1" customWidth="1"/>
    <col min="6" max="6" width="10.5703125" style="101" customWidth="1"/>
    <col min="7" max="7" width="11.140625" style="101" customWidth="1"/>
    <col min="8" max="8" width="10.85546875" style="101" customWidth="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492</v>
      </c>
      <c r="C2" s="411"/>
      <c r="D2" s="418"/>
      <c r="E2" s="419"/>
      <c r="F2" s="420"/>
      <c r="G2" s="416" t="s">
        <v>330</v>
      </c>
      <c r="H2" s="417"/>
      <c r="I2" s="95"/>
      <c r="J2" s="410" t="str">
        <f>B2</f>
        <v>DEVIZUL obiectului: - Deviz Culturi</v>
      </c>
      <c r="K2" s="411"/>
      <c r="L2" s="410">
        <f>D2</f>
        <v>0</v>
      </c>
      <c r="M2" s="412"/>
      <c r="N2" s="411"/>
      <c r="O2" s="410" t="s">
        <v>331</v>
      </c>
      <c r="P2" s="411"/>
      <c r="Q2" s="95"/>
      <c r="R2" s="410" t="str">
        <f>J2</f>
        <v>DEVIZUL obiectului: - Deviz Culturi</v>
      </c>
      <c r="S2" s="411"/>
      <c r="T2" s="410">
        <f>D2</f>
        <v>0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[2]IPOTEZE!C4</f>
        <v>4.5389999999999997</v>
      </c>
      <c r="E3" s="97" t="s">
        <v>5</v>
      </c>
      <c r="F3" s="97" t="s">
        <v>23</v>
      </c>
      <c r="G3" s="408">
        <f>[2]IPOTEZE!C3</f>
        <v>42736</v>
      </c>
      <c r="H3" s="408"/>
      <c r="I3" s="95"/>
      <c r="J3" s="407" t="s">
        <v>22</v>
      </c>
      <c r="K3" s="407"/>
      <c r="L3" s="96">
        <f>[2]IPOTEZE!C4</f>
        <v>4.5389999999999997</v>
      </c>
      <c r="M3" s="97" t="s">
        <v>5</v>
      </c>
      <c r="N3" s="97" t="s">
        <v>23</v>
      </c>
      <c r="O3" s="408">
        <f>[2]IPOTEZE!C3</f>
        <v>42736</v>
      </c>
      <c r="P3" s="408"/>
      <c r="Q3" s="95"/>
      <c r="R3" s="407" t="s">
        <v>22</v>
      </c>
      <c r="S3" s="407"/>
      <c r="T3" s="96">
        <f>[2]IPOTEZE!C4</f>
        <v>4.5389999999999997</v>
      </c>
      <c r="U3" s="97" t="s">
        <v>5</v>
      </c>
      <c r="V3" s="97" t="s">
        <v>23</v>
      </c>
      <c r="W3" s="408">
        <f>[2]IPOTEZE!C3</f>
        <v>42736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29</v>
      </c>
      <c r="E5" s="107" t="s">
        <v>30</v>
      </c>
      <c r="F5" s="107" t="s">
        <v>29</v>
      </c>
      <c r="G5" s="107" t="s">
        <v>29</v>
      </c>
      <c r="H5" s="107" t="s">
        <v>30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29</v>
      </c>
      <c r="U5" s="107" t="s">
        <v>30</v>
      </c>
      <c r="V5" s="107" t="s">
        <v>29</v>
      </c>
      <c r="W5" s="107" t="s">
        <v>29</v>
      </c>
      <c r="X5" s="107" t="s">
        <v>30</v>
      </c>
      <c r="Y5" s="100"/>
    </row>
    <row r="6" spans="1:25" x14ac:dyDescent="0.25">
      <c r="A6" s="95"/>
      <c r="B6" s="382" t="s">
        <v>448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82">
        <v>1</v>
      </c>
      <c r="C7" s="183" t="s">
        <v>449</v>
      </c>
      <c r="D7" s="184"/>
      <c r="E7" s="185"/>
      <c r="F7" s="185"/>
      <c r="G7" s="185"/>
      <c r="H7" s="185"/>
      <c r="I7" s="95"/>
      <c r="J7" s="133">
        <f>B7</f>
        <v>1</v>
      </c>
      <c r="K7" s="134" t="str">
        <f>C7</f>
        <v xml:space="preserve">Subcapitolul I lucrari de pregatire a terenului </v>
      </c>
      <c r="L7" s="135"/>
      <c r="M7" s="186"/>
      <c r="N7" s="134"/>
      <c r="O7" s="134"/>
      <c r="P7" s="134"/>
      <c r="Q7" s="95"/>
      <c r="R7" s="133">
        <f>J7</f>
        <v>1</v>
      </c>
      <c r="S7" s="187" t="str">
        <f>K7</f>
        <v xml:space="preserve">Subcapitolul I lucrari de pregatire a terenului </v>
      </c>
      <c r="T7" s="134">
        <f>D7+L7</f>
        <v>0</v>
      </c>
      <c r="U7" s="134">
        <f>M7+E7</f>
        <v>0</v>
      </c>
      <c r="V7" s="134">
        <f>N7+F7</f>
        <v>0</v>
      </c>
      <c r="W7" s="134">
        <f>O7+G7</f>
        <v>0</v>
      </c>
      <c r="X7" s="134">
        <f>H7+P7</f>
        <v>0</v>
      </c>
      <c r="Y7" s="100"/>
    </row>
    <row r="8" spans="1:25" x14ac:dyDescent="0.25">
      <c r="A8" s="95"/>
      <c r="B8" s="188" t="s">
        <v>31</v>
      </c>
      <c r="C8" s="134" t="s">
        <v>450</v>
      </c>
      <c r="D8" s="135">
        <f t="shared" ref="D8:D18" si="0">E8*$D$3</f>
        <v>0</v>
      </c>
      <c r="E8" s="136">
        <v>0</v>
      </c>
      <c r="F8" s="134">
        <f>D8*0.2</f>
        <v>0</v>
      </c>
      <c r="G8" s="134">
        <f>D8+F8</f>
        <v>0</v>
      </c>
      <c r="H8" s="134">
        <f t="shared" ref="H8:H18" si="1">G8/$D$3</f>
        <v>0</v>
      </c>
      <c r="I8" s="95"/>
      <c r="J8" s="133" t="str">
        <f t="shared" ref="J8:K20" si="2">B8</f>
        <v>1.1</v>
      </c>
      <c r="K8" s="134" t="str">
        <f t="shared" si="2"/>
        <v xml:space="preserve">Manopera </v>
      </c>
      <c r="L8" s="135">
        <f t="shared" ref="L8:L19" si="3">M8*$D$3</f>
        <v>0</v>
      </c>
      <c r="M8" s="136">
        <v>0</v>
      </c>
      <c r="N8" s="134">
        <f>L8*0.2</f>
        <v>0</v>
      </c>
      <c r="O8" s="134">
        <f t="shared" ref="O8:O19" si="4">L8+N8</f>
        <v>0</v>
      </c>
      <c r="P8" s="134">
        <f t="shared" ref="P8:P19" si="5">O8/$D$3</f>
        <v>0</v>
      </c>
      <c r="Q8" s="95"/>
      <c r="R8" s="133" t="str">
        <f t="shared" ref="R8:S20" si="6">J8</f>
        <v>1.1</v>
      </c>
      <c r="S8" s="134" t="str">
        <f t="shared" si="6"/>
        <v xml:space="preserve">Manopera </v>
      </c>
      <c r="T8" s="134">
        <f t="shared" ref="T8:T57" si="7">D8+L8</f>
        <v>0</v>
      </c>
      <c r="U8" s="134">
        <f t="shared" ref="U8:W57" si="8">M8+E8</f>
        <v>0</v>
      </c>
      <c r="V8" s="134">
        <f t="shared" si="8"/>
        <v>0</v>
      </c>
      <c r="W8" s="134">
        <f t="shared" si="8"/>
        <v>0</v>
      </c>
      <c r="X8" s="134">
        <f t="shared" ref="X8:X57" si="9">H8+P8</f>
        <v>0</v>
      </c>
      <c r="Y8" s="100"/>
    </row>
    <row r="9" spans="1:25" x14ac:dyDescent="0.25">
      <c r="A9" s="95"/>
      <c r="B9" s="133"/>
      <c r="C9" s="139" t="s">
        <v>451</v>
      </c>
      <c r="D9" s="135">
        <f t="shared" si="0"/>
        <v>0</v>
      </c>
      <c r="E9" s="189">
        <f>E8</f>
        <v>0</v>
      </c>
      <c r="F9" s="134">
        <f>D9*0.2</f>
        <v>0</v>
      </c>
      <c r="G9" s="134">
        <f t="shared" ref="G9:G18" si="10">D9+F9</f>
        <v>0</v>
      </c>
      <c r="H9" s="134">
        <f t="shared" si="1"/>
        <v>0</v>
      </c>
      <c r="I9" s="95"/>
      <c r="J9" s="133"/>
      <c r="K9" s="139" t="str">
        <f t="shared" si="2"/>
        <v xml:space="preserve">Total (1) </v>
      </c>
      <c r="L9" s="135">
        <f t="shared" si="3"/>
        <v>0</v>
      </c>
      <c r="M9" s="189">
        <f>M8</f>
        <v>0</v>
      </c>
      <c r="N9" s="134">
        <f>L9*0.2</f>
        <v>0</v>
      </c>
      <c r="O9" s="134">
        <f t="shared" si="4"/>
        <v>0</v>
      </c>
      <c r="P9" s="134">
        <f t="shared" si="5"/>
        <v>0</v>
      </c>
      <c r="Q9" s="95"/>
      <c r="R9" s="133"/>
      <c r="S9" s="139" t="str">
        <f t="shared" si="6"/>
        <v xml:space="preserve">Total (1) </v>
      </c>
      <c r="T9" s="190">
        <f t="shared" si="7"/>
        <v>0</v>
      </c>
      <c r="U9" s="190">
        <f t="shared" si="8"/>
        <v>0</v>
      </c>
      <c r="V9" s="190">
        <f t="shared" si="8"/>
        <v>0</v>
      </c>
      <c r="W9" s="190">
        <f t="shared" si="8"/>
        <v>0</v>
      </c>
      <c r="X9" s="190">
        <f t="shared" si="9"/>
        <v>0</v>
      </c>
      <c r="Y9" s="100"/>
    </row>
    <row r="10" spans="1:25" x14ac:dyDescent="0.25">
      <c r="A10" s="95"/>
      <c r="B10" s="182">
        <v>2</v>
      </c>
      <c r="C10" s="185" t="s">
        <v>452</v>
      </c>
      <c r="D10" s="184"/>
      <c r="E10" s="185"/>
      <c r="F10" s="185"/>
      <c r="G10" s="185"/>
      <c r="H10" s="185"/>
      <c r="I10" s="95"/>
      <c r="J10" s="133">
        <f t="shared" si="2"/>
        <v>2</v>
      </c>
      <c r="K10" s="134" t="str">
        <f t="shared" si="2"/>
        <v xml:space="preserve">Lucrari mecanice </v>
      </c>
      <c r="L10" s="135"/>
      <c r="M10" s="186"/>
      <c r="N10" s="134"/>
      <c r="O10" s="134"/>
      <c r="P10" s="134"/>
      <c r="Q10" s="95"/>
      <c r="R10" s="133">
        <f t="shared" si="6"/>
        <v>2</v>
      </c>
      <c r="S10" s="134" t="str">
        <f t="shared" si="6"/>
        <v xml:space="preserve">Lucrari mecanice </v>
      </c>
      <c r="T10" s="134">
        <f t="shared" si="7"/>
        <v>0</v>
      </c>
      <c r="U10" s="134">
        <f t="shared" si="8"/>
        <v>0</v>
      </c>
      <c r="V10" s="134">
        <f t="shared" si="8"/>
        <v>0</v>
      </c>
      <c r="W10" s="134">
        <f t="shared" si="8"/>
        <v>0</v>
      </c>
      <c r="X10" s="134">
        <f t="shared" si="9"/>
        <v>0</v>
      </c>
      <c r="Y10" s="100"/>
    </row>
    <row r="11" spans="1:25" ht="16.5" customHeight="1" x14ac:dyDescent="0.25">
      <c r="A11" s="95"/>
      <c r="B11" s="188" t="s">
        <v>453</v>
      </c>
      <c r="C11" s="134" t="s">
        <v>454</v>
      </c>
      <c r="D11" s="185">
        <f>D12+D13+D14</f>
        <v>0</v>
      </c>
      <c r="E11" s="185">
        <f>E12+E13+E14</f>
        <v>0</v>
      </c>
      <c r="F11" s="185">
        <f t="shared" ref="F11:H11" si="11">F12+F13+F14</f>
        <v>0</v>
      </c>
      <c r="G11" s="185">
        <f t="shared" si="11"/>
        <v>0</v>
      </c>
      <c r="H11" s="185">
        <f t="shared" si="11"/>
        <v>0</v>
      </c>
      <c r="I11" s="95"/>
      <c r="J11" s="133" t="str">
        <f t="shared" si="2"/>
        <v>2.1</v>
      </c>
      <c r="K11" s="134" t="str">
        <f t="shared" si="2"/>
        <v xml:space="preserve">Defrisare+Nivelare teren + scarificat 80 cm in cruce x2 </v>
      </c>
      <c r="L11" s="135">
        <f t="shared" si="3"/>
        <v>0</v>
      </c>
      <c r="M11" s="136">
        <v>0</v>
      </c>
      <c r="N11" s="134">
        <f>L11*0.2</f>
        <v>0</v>
      </c>
      <c r="O11" s="134">
        <f t="shared" si="4"/>
        <v>0</v>
      </c>
      <c r="P11" s="134">
        <f t="shared" si="5"/>
        <v>0</v>
      </c>
      <c r="Q11" s="95"/>
      <c r="R11" s="133" t="str">
        <f t="shared" si="6"/>
        <v>2.1</v>
      </c>
      <c r="S11" s="134" t="str">
        <f t="shared" si="6"/>
        <v xml:space="preserve">Defrisare+Nivelare teren + scarificat 80 cm in cruce x2 </v>
      </c>
      <c r="T11" s="134">
        <f t="shared" si="7"/>
        <v>0</v>
      </c>
      <c r="U11" s="134">
        <f t="shared" si="8"/>
        <v>0</v>
      </c>
      <c r="V11" s="134">
        <f t="shared" si="8"/>
        <v>0</v>
      </c>
      <c r="W11" s="134">
        <f t="shared" si="8"/>
        <v>0</v>
      </c>
      <c r="X11" s="134">
        <f t="shared" si="9"/>
        <v>0</v>
      </c>
      <c r="Y11" s="100"/>
    </row>
    <row r="12" spans="1:25" ht="16.5" customHeight="1" x14ac:dyDescent="0.25">
      <c r="A12" s="95"/>
      <c r="B12" s="188" t="s">
        <v>455</v>
      </c>
      <c r="C12" s="134" t="s">
        <v>456</v>
      </c>
      <c r="D12" s="135">
        <f t="shared" si="0"/>
        <v>0</v>
      </c>
      <c r="E12" s="136">
        <v>0</v>
      </c>
      <c r="F12" s="134">
        <f t="shared" ref="F12:F18" si="12">D12*0.2</f>
        <v>0</v>
      </c>
      <c r="G12" s="134">
        <f t="shared" si="10"/>
        <v>0</v>
      </c>
      <c r="H12" s="134">
        <f t="shared" si="1"/>
        <v>0</v>
      </c>
      <c r="I12" s="95"/>
      <c r="J12" s="133" t="str">
        <f t="shared" si="2"/>
        <v>2.1.1</v>
      </c>
      <c r="K12" s="134" t="str">
        <f t="shared" si="2"/>
        <v>Defrisare</v>
      </c>
      <c r="L12" s="135">
        <v>0</v>
      </c>
      <c r="M12" s="136">
        <v>0</v>
      </c>
      <c r="N12" s="134">
        <v>0</v>
      </c>
      <c r="O12" s="134">
        <v>0</v>
      </c>
      <c r="P12" s="134">
        <v>0</v>
      </c>
      <c r="Q12" s="95"/>
      <c r="R12" s="133" t="str">
        <f t="shared" si="6"/>
        <v>2.1.1</v>
      </c>
      <c r="S12" s="134" t="str">
        <f t="shared" si="6"/>
        <v>Defrisare</v>
      </c>
      <c r="T12" s="134">
        <f t="shared" si="7"/>
        <v>0</v>
      </c>
      <c r="U12" s="134">
        <f t="shared" si="8"/>
        <v>0</v>
      </c>
      <c r="V12" s="134">
        <f t="shared" si="8"/>
        <v>0</v>
      </c>
      <c r="W12" s="134">
        <f t="shared" si="8"/>
        <v>0</v>
      </c>
      <c r="X12" s="134">
        <f t="shared" si="9"/>
        <v>0</v>
      </c>
      <c r="Y12" s="100"/>
    </row>
    <row r="13" spans="1:25" ht="16.5" customHeight="1" x14ac:dyDescent="0.25">
      <c r="A13" s="95"/>
      <c r="B13" s="188" t="s">
        <v>457</v>
      </c>
      <c r="C13" s="134" t="s">
        <v>458</v>
      </c>
      <c r="D13" s="135">
        <f t="shared" si="0"/>
        <v>0</v>
      </c>
      <c r="E13" s="136">
        <v>0</v>
      </c>
      <c r="F13" s="134">
        <f t="shared" si="12"/>
        <v>0</v>
      </c>
      <c r="G13" s="134">
        <f t="shared" si="10"/>
        <v>0</v>
      </c>
      <c r="H13" s="134">
        <f t="shared" si="1"/>
        <v>0</v>
      </c>
      <c r="I13" s="95"/>
      <c r="J13" s="133" t="str">
        <f t="shared" si="2"/>
        <v>2.1.2</v>
      </c>
      <c r="K13" s="134" t="str">
        <f t="shared" si="2"/>
        <v>Nivelare teren</v>
      </c>
      <c r="L13" s="135">
        <v>0</v>
      </c>
      <c r="M13" s="136">
        <v>0</v>
      </c>
      <c r="N13" s="134">
        <v>0</v>
      </c>
      <c r="O13" s="134">
        <v>0</v>
      </c>
      <c r="P13" s="134">
        <v>0</v>
      </c>
      <c r="Q13" s="95"/>
      <c r="R13" s="133" t="str">
        <f t="shared" si="6"/>
        <v>2.1.2</v>
      </c>
      <c r="S13" s="134" t="str">
        <f>K13</f>
        <v>Nivelare teren</v>
      </c>
      <c r="T13" s="134">
        <f t="shared" si="7"/>
        <v>0</v>
      </c>
      <c r="U13" s="134">
        <f t="shared" si="8"/>
        <v>0</v>
      </c>
      <c r="V13" s="134">
        <f t="shared" si="8"/>
        <v>0</v>
      </c>
      <c r="W13" s="134">
        <f t="shared" si="8"/>
        <v>0</v>
      </c>
      <c r="X13" s="134">
        <f t="shared" si="9"/>
        <v>0</v>
      </c>
      <c r="Y13" s="100"/>
    </row>
    <row r="14" spans="1:25" ht="16.5" customHeight="1" x14ac:dyDescent="0.25">
      <c r="A14" s="95"/>
      <c r="B14" s="188" t="s">
        <v>459</v>
      </c>
      <c r="C14" s="134" t="s">
        <v>460</v>
      </c>
      <c r="D14" s="135">
        <f t="shared" si="0"/>
        <v>0</v>
      </c>
      <c r="E14" s="136">
        <v>0</v>
      </c>
      <c r="F14" s="134">
        <f t="shared" si="12"/>
        <v>0</v>
      </c>
      <c r="G14" s="134">
        <f t="shared" si="10"/>
        <v>0</v>
      </c>
      <c r="H14" s="134">
        <f t="shared" si="1"/>
        <v>0</v>
      </c>
      <c r="I14" s="95"/>
      <c r="J14" s="133" t="str">
        <f t="shared" si="2"/>
        <v>2.1.3</v>
      </c>
      <c r="K14" s="134" t="str">
        <f t="shared" si="2"/>
        <v>scarificat 80 cm in cruce x2</v>
      </c>
      <c r="L14" s="135">
        <v>0</v>
      </c>
      <c r="M14" s="136">
        <v>0</v>
      </c>
      <c r="N14" s="134">
        <v>0</v>
      </c>
      <c r="O14" s="134">
        <v>0</v>
      </c>
      <c r="P14" s="134">
        <v>0</v>
      </c>
      <c r="Q14" s="95"/>
      <c r="R14" s="133" t="str">
        <f t="shared" si="6"/>
        <v>2.1.3</v>
      </c>
      <c r="S14" s="134" t="str">
        <f>K14</f>
        <v>scarificat 80 cm in cruce x2</v>
      </c>
      <c r="T14" s="134">
        <f t="shared" si="7"/>
        <v>0</v>
      </c>
      <c r="U14" s="134">
        <f t="shared" si="8"/>
        <v>0</v>
      </c>
      <c r="V14" s="134">
        <f t="shared" si="8"/>
        <v>0</v>
      </c>
      <c r="W14" s="134">
        <f t="shared" si="8"/>
        <v>0</v>
      </c>
      <c r="X14" s="134">
        <f t="shared" si="9"/>
        <v>0</v>
      </c>
      <c r="Y14" s="100"/>
    </row>
    <row r="15" spans="1:25" x14ac:dyDescent="0.25">
      <c r="A15" s="95"/>
      <c r="B15" s="188" t="s">
        <v>461</v>
      </c>
      <c r="C15" s="134" t="s">
        <v>462</v>
      </c>
      <c r="D15" s="185">
        <f>D16+D17</f>
        <v>0</v>
      </c>
      <c r="E15" s="185">
        <f>E16+E17</f>
        <v>0</v>
      </c>
      <c r="F15" s="185">
        <f t="shared" ref="F15:H15" si="13">F16+F17</f>
        <v>0</v>
      </c>
      <c r="G15" s="185">
        <f t="shared" si="13"/>
        <v>0</v>
      </c>
      <c r="H15" s="185">
        <f t="shared" si="13"/>
        <v>0</v>
      </c>
      <c r="I15" s="95"/>
      <c r="J15" s="133" t="str">
        <f t="shared" si="2"/>
        <v>2.2</v>
      </c>
      <c r="K15" s="134" t="str">
        <f t="shared" si="2"/>
        <v>Aratura 40 cm, frezat (discuit, combinator)</v>
      </c>
      <c r="L15" s="135">
        <f t="shared" si="3"/>
        <v>0</v>
      </c>
      <c r="M15" s="136">
        <v>0</v>
      </c>
      <c r="N15" s="134">
        <f>L15*0.2</f>
        <v>0</v>
      </c>
      <c r="O15" s="134">
        <f t="shared" si="4"/>
        <v>0</v>
      </c>
      <c r="P15" s="134">
        <f t="shared" si="5"/>
        <v>0</v>
      </c>
      <c r="Q15" s="95"/>
      <c r="R15" s="133" t="str">
        <f t="shared" si="6"/>
        <v>2.2</v>
      </c>
      <c r="S15" s="134" t="str">
        <f t="shared" si="6"/>
        <v>Aratura 40 cm, frezat (discuit, combinator)</v>
      </c>
      <c r="T15" s="134">
        <f t="shared" si="7"/>
        <v>0</v>
      </c>
      <c r="U15" s="134">
        <f t="shared" si="8"/>
        <v>0</v>
      </c>
      <c r="V15" s="134">
        <f t="shared" si="8"/>
        <v>0</v>
      </c>
      <c r="W15" s="134">
        <f t="shared" si="8"/>
        <v>0</v>
      </c>
      <c r="X15" s="134">
        <f t="shared" si="9"/>
        <v>0</v>
      </c>
      <c r="Y15" s="100"/>
    </row>
    <row r="16" spans="1:25" x14ac:dyDescent="0.25">
      <c r="A16" s="95"/>
      <c r="B16" s="188" t="s">
        <v>463</v>
      </c>
      <c r="C16" s="134" t="s">
        <v>464</v>
      </c>
      <c r="D16" s="135">
        <f t="shared" si="0"/>
        <v>0</v>
      </c>
      <c r="E16" s="136">
        <v>0</v>
      </c>
      <c r="F16" s="134">
        <f t="shared" si="12"/>
        <v>0</v>
      </c>
      <c r="G16" s="134">
        <f t="shared" si="10"/>
        <v>0</v>
      </c>
      <c r="H16" s="134">
        <f t="shared" si="1"/>
        <v>0</v>
      </c>
      <c r="I16" s="95"/>
      <c r="J16" s="133" t="str">
        <f>B16</f>
        <v>2.2.1</v>
      </c>
      <c r="K16" s="134" t="str">
        <f>C16</f>
        <v xml:space="preserve">Aratura 40 cm </v>
      </c>
      <c r="L16" s="135">
        <v>0</v>
      </c>
      <c r="M16" s="136">
        <v>0</v>
      </c>
      <c r="N16" s="134">
        <v>0</v>
      </c>
      <c r="O16" s="134">
        <v>0</v>
      </c>
      <c r="P16" s="134">
        <v>0</v>
      </c>
      <c r="Q16" s="95"/>
      <c r="R16" s="133" t="str">
        <f t="shared" si="6"/>
        <v>2.2.1</v>
      </c>
      <c r="S16" s="134" t="str">
        <f>K16</f>
        <v xml:space="preserve">Aratura 40 cm </v>
      </c>
      <c r="T16" s="134">
        <f t="shared" si="7"/>
        <v>0</v>
      </c>
      <c r="U16" s="134">
        <f t="shared" si="8"/>
        <v>0</v>
      </c>
      <c r="V16" s="134">
        <f t="shared" si="8"/>
        <v>0</v>
      </c>
      <c r="W16" s="134">
        <f t="shared" si="8"/>
        <v>0</v>
      </c>
      <c r="X16" s="134">
        <f t="shared" si="9"/>
        <v>0</v>
      </c>
      <c r="Y16" s="100"/>
    </row>
    <row r="17" spans="1:25" x14ac:dyDescent="0.25">
      <c r="A17" s="95"/>
      <c r="B17" s="188" t="s">
        <v>465</v>
      </c>
      <c r="C17" s="134" t="s">
        <v>466</v>
      </c>
      <c r="D17" s="135">
        <f t="shared" si="0"/>
        <v>0</v>
      </c>
      <c r="E17" s="136">
        <v>0</v>
      </c>
      <c r="F17" s="134">
        <f t="shared" si="12"/>
        <v>0</v>
      </c>
      <c r="G17" s="134">
        <f t="shared" si="10"/>
        <v>0</v>
      </c>
      <c r="H17" s="134">
        <f t="shared" si="1"/>
        <v>0</v>
      </c>
      <c r="I17" s="95"/>
      <c r="J17" s="133" t="str">
        <f>B17</f>
        <v>2.2.2</v>
      </c>
      <c r="K17" s="134" t="str">
        <f>C17</f>
        <v xml:space="preserve">frezat (discuit, combinator) </v>
      </c>
      <c r="L17" s="135">
        <v>0</v>
      </c>
      <c r="M17" s="136">
        <v>0</v>
      </c>
      <c r="N17" s="134">
        <v>0</v>
      </c>
      <c r="O17" s="134">
        <v>0</v>
      </c>
      <c r="P17" s="134">
        <v>0</v>
      </c>
      <c r="Q17" s="95"/>
      <c r="R17" s="133" t="str">
        <f t="shared" si="6"/>
        <v>2.2.2</v>
      </c>
      <c r="S17" s="134" t="str">
        <f>K17</f>
        <v xml:space="preserve">frezat (discuit, combinator) </v>
      </c>
      <c r="T17" s="134">
        <f t="shared" si="7"/>
        <v>0</v>
      </c>
      <c r="U17" s="134">
        <f t="shared" si="8"/>
        <v>0</v>
      </c>
      <c r="V17" s="134">
        <f t="shared" si="8"/>
        <v>0</v>
      </c>
      <c r="W17" s="134">
        <f t="shared" si="8"/>
        <v>0</v>
      </c>
      <c r="X17" s="134">
        <f t="shared" si="9"/>
        <v>0</v>
      </c>
      <c r="Y17" s="100"/>
    </row>
    <row r="18" spans="1:25" x14ac:dyDescent="0.25">
      <c r="A18" s="95"/>
      <c r="B18" s="188" t="s">
        <v>467</v>
      </c>
      <c r="C18" s="134" t="s">
        <v>468</v>
      </c>
      <c r="D18" s="135">
        <f t="shared" si="0"/>
        <v>0</v>
      </c>
      <c r="E18" s="136">
        <v>0</v>
      </c>
      <c r="F18" s="134">
        <f t="shared" si="12"/>
        <v>0</v>
      </c>
      <c r="G18" s="134">
        <f t="shared" si="10"/>
        <v>0</v>
      </c>
      <c r="H18" s="134">
        <f t="shared" si="1"/>
        <v>0</v>
      </c>
      <c r="I18" s="95"/>
      <c r="J18" s="133" t="str">
        <f t="shared" si="2"/>
        <v>2.3</v>
      </c>
      <c r="K18" s="134" t="str">
        <f t="shared" si="2"/>
        <v xml:space="preserve">Fertilizare si dezinfectare sol - lucrare completa </v>
      </c>
      <c r="L18" s="135">
        <f t="shared" si="3"/>
        <v>0</v>
      </c>
      <c r="M18" s="136">
        <v>0</v>
      </c>
      <c r="N18" s="134">
        <f>L18*0.2</f>
        <v>0</v>
      </c>
      <c r="O18" s="134">
        <f t="shared" si="4"/>
        <v>0</v>
      </c>
      <c r="P18" s="134">
        <f t="shared" si="5"/>
        <v>0</v>
      </c>
      <c r="Q18" s="95"/>
      <c r="R18" s="133" t="str">
        <f t="shared" si="6"/>
        <v>2.3</v>
      </c>
      <c r="S18" s="134" t="str">
        <f t="shared" si="6"/>
        <v xml:space="preserve">Fertilizare si dezinfectare sol - lucrare completa </v>
      </c>
      <c r="T18" s="134">
        <f t="shared" si="7"/>
        <v>0</v>
      </c>
      <c r="U18" s="134">
        <f t="shared" si="8"/>
        <v>0</v>
      </c>
      <c r="V18" s="134">
        <f t="shared" si="8"/>
        <v>0</v>
      </c>
      <c r="W18" s="134">
        <f t="shared" si="8"/>
        <v>0</v>
      </c>
      <c r="X18" s="134">
        <f t="shared" si="9"/>
        <v>0</v>
      </c>
      <c r="Y18" s="100"/>
    </row>
    <row r="19" spans="1:25" x14ac:dyDescent="0.25">
      <c r="A19" s="95"/>
      <c r="B19" s="133"/>
      <c r="C19" s="139" t="s">
        <v>469</v>
      </c>
      <c r="D19" s="189">
        <f>D18+D15+D11</f>
        <v>0</v>
      </c>
      <c r="E19" s="189">
        <f>E18+E15+E11</f>
        <v>0</v>
      </c>
      <c r="F19" s="189">
        <f t="shared" ref="F19:H19" si="14">F18+F15+F11</f>
        <v>0</v>
      </c>
      <c r="G19" s="189">
        <f t="shared" si="14"/>
        <v>0</v>
      </c>
      <c r="H19" s="189">
        <f t="shared" si="14"/>
        <v>0</v>
      </c>
      <c r="I19" s="95"/>
      <c r="J19" s="133"/>
      <c r="K19" s="139" t="str">
        <f t="shared" si="2"/>
        <v>Total (2)</v>
      </c>
      <c r="L19" s="135">
        <f t="shared" si="3"/>
        <v>0</v>
      </c>
      <c r="M19" s="189">
        <f>SUM(M11:M18)</f>
        <v>0</v>
      </c>
      <c r="N19" s="134">
        <f>L19*0.24</f>
        <v>0</v>
      </c>
      <c r="O19" s="134">
        <f t="shared" si="4"/>
        <v>0</v>
      </c>
      <c r="P19" s="134">
        <f t="shared" si="5"/>
        <v>0</v>
      </c>
      <c r="Q19" s="95"/>
      <c r="R19" s="133"/>
      <c r="S19" s="139" t="str">
        <f t="shared" si="6"/>
        <v>Total (2)</v>
      </c>
      <c r="T19" s="190">
        <f t="shared" si="7"/>
        <v>0</v>
      </c>
      <c r="U19" s="190">
        <f t="shared" si="8"/>
        <v>0</v>
      </c>
      <c r="V19" s="190">
        <f t="shared" si="8"/>
        <v>0</v>
      </c>
      <c r="W19" s="190">
        <f t="shared" si="8"/>
        <v>0</v>
      </c>
      <c r="X19" s="190">
        <f t="shared" si="9"/>
        <v>0</v>
      </c>
      <c r="Y19" s="100"/>
    </row>
    <row r="20" spans="1:25" x14ac:dyDescent="0.25">
      <c r="A20" s="95"/>
      <c r="B20" s="138"/>
      <c r="C20" s="139" t="s">
        <v>470</v>
      </c>
      <c r="D20" s="191">
        <f>D19+D9</f>
        <v>0</v>
      </c>
      <c r="E20" s="191">
        <f>E19+E9</f>
        <v>0</v>
      </c>
      <c r="F20" s="191">
        <f>F19+F9</f>
        <v>0</v>
      </c>
      <c r="G20" s="191">
        <f>G19+G9</f>
        <v>0</v>
      </c>
      <c r="H20" s="191">
        <f>H19+H9</f>
        <v>0</v>
      </c>
      <c r="I20" s="95"/>
      <c r="J20" s="133"/>
      <c r="K20" s="139" t="str">
        <f t="shared" si="2"/>
        <v>TOTAL Subcapitol I (1+2)</v>
      </c>
      <c r="L20" s="140">
        <f>SUM(L7:L19)</f>
        <v>0</v>
      </c>
      <c r="M20" s="191">
        <f>M19+M9</f>
        <v>0</v>
      </c>
      <c r="N20" s="140">
        <f>SUM(N7:N19)</f>
        <v>0</v>
      </c>
      <c r="O20" s="140">
        <f>SUM(O7:O19)</f>
        <v>0</v>
      </c>
      <c r="P20" s="140">
        <f>SUM(P7:P19)</f>
        <v>0</v>
      </c>
      <c r="Q20" s="95"/>
      <c r="R20" s="133"/>
      <c r="S20" s="139" t="str">
        <f t="shared" si="6"/>
        <v>TOTAL Subcapitol I (1+2)</v>
      </c>
      <c r="T20" s="190">
        <f t="shared" si="7"/>
        <v>0</v>
      </c>
      <c r="U20" s="190">
        <f t="shared" si="8"/>
        <v>0</v>
      </c>
      <c r="V20" s="190">
        <f t="shared" si="8"/>
        <v>0</v>
      </c>
      <c r="W20" s="190">
        <f t="shared" si="8"/>
        <v>0</v>
      </c>
      <c r="X20" s="190">
        <f t="shared" si="9"/>
        <v>0</v>
      </c>
      <c r="Y20" s="100"/>
    </row>
    <row r="21" spans="1:25" x14ac:dyDescent="0.25">
      <c r="A21" s="95"/>
      <c r="B21" s="107"/>
      <c r="C21" s="192" t="s">
        <v>471</v>
      </c>
      <c r="D21" s="107"/>
      <c r="E21" s="107"/>
      <c r="F21" s="107"/>
      <c r="G21" s="107"/>
      <c r="H21" s="107"/>
      <c r="I21" s="95"/>
      <c r="J21" s="107"/>
      <c r="K21" s="107"/>
      <c r="L21" s="107"/>
      <c r="M21" s="107"/>
      <c r="N21" s="107"/>
      <c r="O21" s="107"/>
      <c r="P21" s="107"/>
      <c r="Q21" s="95"/>
      <c r="R21" s="107"/>
      <c r="S21" s="107"/>
      <c r="T21" s="134"/>
      <c r="U21" s="134"/>
      <c r="V21" s="134"/>
      <c r="W21" s="134"/>
      <c r="X21" s="134"/>
      <c r="Y21" s="100"/>
    </row>
    <row r="22" spans="1:25" x14ac:dyDescent="0.25">
      <c r="A22" s="95"/>
      <c r="B22" s="182">
        <v>1</v>
      </c>
      <c r="C22" s="185" t="s">
        <v>450</v>
      </c>
      <c r="D22" s="184"/>
      <c r="E22" s="185"/>
      <c r="F22" s="185"/>
      <c r="G22" s="185"/>
      <c r="H22" s="185"/>
      <c r="I22" s="95"/>
      <c r="J22" s="133">
        <f>B22</f>
        <v>1</v>
      </c>
      <c r="K22" s="134" t="str">
        <f>C22</f>
        <v xml:space="preserve">Manopera </v>
      </c>
      <c r="L22" s="141"/>
      <c r="M22" s="186"/>
      <c r="N22" s="134"/>
      <c r="O22" s="134"/>
      <c r="P22" s="134"/>
      <c r="Q22" s="95"/>
      <c r="R22" s="133">
        <v>1</v>
      </c>
      <c r="S22" s="134" t="str">
        <f>K22</f>
        <v xml:space="preserve">Manopera </v>
      </c>
      <c r="T22" s="134"/>
      <c r="U22" s="134"/>
      <c r="V22" s="134"/>
      <c r="W22" s="134"/>
      <c r="X22" s="134"/>
      <c r="Y22" s="100"/>
    </row>
    <row r="23" spans="1:25" x14ac:dyDescent="0.25">
      <c r="A23" s="95"/>
      <c r="B23" s="133" t="s">
        <v>472</v>
      </c>
      <c r="C23" s="134" t="s">
        <v>473</v>
      </c>
      <c r="D23" s="141">
        <f>E23*$D$3</f>
        <v>0</v>
      </c>
      <c r="E23" s="136">
        <v>0</v>
      </c>
      <c r="F23" s="134">
        <f>D23*0.2</f>
        <v>0</v>
      </c>
      <c r="G23" s="134">
        <f>F23+D23</f>
        <v>0</v>
      </c>
      <c r="H23" s="134">
        <f>G23/$D$3</f>
        <v>0</v>
      </c>
      <c r="I23" s="95"/>
      <c r="J23" s="133" t="str">
        <f t="shared" ref="J23:K60" si="15">B23</f>
        <v>a</v>
      </c>
      <c r="K23" s="134" t="str">
        <f t="shared" si="15"/>
        <v>plantat puieti lucrare completa</v>
      </c>
      <c r="L23" s="141">
        <f>M23*$D$3</f>
        <v>0</v>
      </c>
      <c r="M23" s="136">
        <v>0</v>
      </c>
      <c r="N23" s="134">
        <f>L23*0.2</f>
        <v>0</v>
      </c>
      <c r="O23" s="134">
        <f>N23+L23</f>
        <v>0</v>
      </c>
      <c r="P23" s="134">
        <f>O23/$D$3</f>
        <v>0</v>
      </c>
      <c r="Q23" s="95"/>
      <c r="R23" s="133"/>
      <c r="S23" s="134" t="str">
        <f t="shared" ref="S23:S60" si="16">K23</f>
        <v>plantat puieti lucrare completa</v>
      </c>
      <c r="T23" s="134">
        <f t="shared" si="7"/>
        <v>0</v>
      </c>
      <c r="U23" s="134">
        <f t="shared" si="8"/>
        <v>0</v>
      </c>
      <c r="V23" s="134">
        <f t="shared" si="8"/>
        <v>0</v>
      </c>
      <c r="W23" s="134">
        <f t="shared" si="8"/>
        <v>0</v>
      </c>
      <c r="X23" s="134">
        <f t="shared" si="9"/>
        <v>0</v>
      </c>
      <c r="Y23" s="100"/>
    </row>
    <row r="24" spans="1:25" x14ac:dyDescent="0.25">
      <c r="A24" s="95"/>
      <c r="B24" s="133" t="s">
        <v>474</v>
      </c>
      <c r="C24" s="134" t="s">
        <v>475</v>
      </c>
      <c r="D24" s="141">
        <f>E24*$D$3</f>
        <v>0</v>
      </c>
      <c r="E24" s="136">
        <v>0</v>
      </c>
      <c r="F24" s="134">
        <f>D24*0.2</f>
        <v>0</v>
      </c>
      <c r="G24" s="134">
        <f>F24+D24</f>
        <v>0</v>
      </c>
      <c r="H24" s="134">
        <f>G24/$D$3</f>
        <v>0</v>
      </c>
      <c r="I24" s="95"/>
      <c r="J24" s="133" t="str">
        <f>B24</f>
        <v>b</v>
      </c>
      <c r="K24" s="134" t="str">
        <f>C24</f>
        <v xml:space="preserve">Montaj sistem de irigatii </v>
      </c>
      <c r="L24" s="141"/>
      <c r="M24" s="136"/>
      <c r="N24" s="134"/>
      <c r="O24" s="134"/>
      <c r="P24" s="134"/>
      <c r="Q24" s="95"/>
      <c r="R24" s="133"/>
      <c r="S24" s="134" t="str">
        <f>K24</f>
        <v xml:space="preserve">Montaj sistem de irigatii </v>
      </c>
      <c r="T24" s="134">
        <f t="shared" si="7"/>
        <v>0</v>
      </c>
      <c r="U24" s="134">
        <f t="shared" si="8"/>
        <v>0</v>
      </c>
      <c r="V24" s="134">
        <f t="shared" si="8"/>
        <v>0</v>
      </c>
      <c r="W24" s="134">
        <f t="shared" si="8"/>
        <v>0</v>
      </c>
      <c r="X24" s="134">
        <f t="shared" si="9"/>
        <v>0</v>
      </c>
      <c r="Y24" s="100"/>
    </row>
    <row r="25" spans="1:25" x14ac:dyDescent="0.25">
      <c r="A25" s="95"/>
      <c r="B25" s="138"/>
      <c r="C25" s="139" t="s">
        <v>451</v>
      </c>
      <c r="D25" s="191">
        <f>SUM(D23:D24)</f>
        <v>0</v>
      </c>
      <c r="E25" s="191">
        <f>SUM(E23:E24)</f>
        <v>0</v>
      </c>
      <c r="F25" s="191">
        <f t="shared" ref="F25:H25" si="17">SUM(F23:F24)</f>
        <v>0</v>
      </c>
      <c r="G25" s="191">
        <f t="shared" si="17"/>
        <v>0</v>
      </c>
      <c r="H25" s="191">
        <f t="shared" si="17"/>
        <v>0</v>
      </c>
      <c r="I25" s="95"/>
      <c r="J25" s="133">
        <f t="shared" si="15"/>
        <v>0</v>
      </c>
      <c r="K25" s="139" t="str">
        <f t="shared" si="15"/>
        <v xml:space="preserve">Total (1) </v>
      </c>
      <c r="L25" s="140">
        <f>L22</f>
        <v>0</v>
      </c>
      <c r="M25" s="191">
        <f>SUM(M23:M23)</f>
        <v>0</v>
      </c>
      <c r="N25" s="140">
        <f>N22</f>
        <v>0</v>
      </c>
      <c r="O25" s="140">
        <f>O22</f>
        <v>0</v>
      </c>
      <c r="P25" s="140">
        <f>P22</f>
        <v>0</v>
      </c>
      <c r="Q25" s="95"/>
      <c r="R25" s="138"/>
      <c r="S25" s="139" t="str">
        <f t="shared" si="16"/>
        <v xml:space="preserve">Total (1) </v>
      </c>
      <c r="T25" s="190">
        <f t="shared" si="7"/>
        <v>0</v>
      </c>
      <c r="U25" s="190">
        <f t="shared" si="8"/>
        <v>0</v>
      </c>
      <c r="V25" s="190">
        <f t="shared" si="8"/>
        <v>0</v>
      </c>
      <c r="W25" s="190">
        <f t="shared" si="8"/>
        <v>0</v>
      </c>
      <c r="X25" s="190">
        <f t="shared" si="9"/>
        <v>0</v>
      </c>
      <c r="Y25" s="100"/>
    </row>
    <row r="26" spans="1:25" x14ac:dyDescent="0.25">
      <c r="A26" s="95"/>
      <c r="B26" s="193">
        <v>2</v>
      </c>
      <c r="C26" s="194" t="s">
        <v>452</v>
      </c>
      <c r="D26" s="195"/>
      <c r="E26" s="195"/>
      <c r="F26" s="195"/>
      <c r="G26" s="195"/>
      <c r="H26" s="195"/>
      <c r="I26" s="95"/>
      <c r="J26" s="133">
        <f t="shared" si="15"/>
        <v>2</v>
      </c>
      <c r="K26" s="134" t="str">
        <f t="shared" si="15"/>
        <v xml:space="preserve">Lucrari mecanice </v>
      </c>
      <c r="L26" s="140"/>
      <c r="M26" s="196"/>
      <c r="N26" s="140"/>
      <c r="O26" s="140"/>
      <c r="P26" s="140"/>
      <c r="Q26" s="95"/>
      <c r="R26" s="138"/>
      <c r="S26" s="134" t="str">
        <f t="shared" si="16"/>
        <v xml:space="preserve">Lucrari mecanice </v>
      </c>
      <c r="T26" s="134"/>
      <c r="U26" s="134"/>
      <c r="V26" s="134"/>
      <c r="W26" s="134"/>
      <c r="X26" s="134"/>
      <c r="Y26" s="100"/>
    </row>
    <row r="27" spans="1:25" x14ac:dyDescent="0.25">
      <c r="A27" s="95"/>
      <c r="B27" s="138" t="s">
        <v>472</v>
      </c>
      <c r="C27" s="139"/>
      <c r="D27" s="197">
        <f>E27*$D$3</f>
        <v>0</v>
      </c>
      <c r="E27" s="198">
        <v>0</v>
      </c>
      <c r="F27" s="197">
        <f>D27*0.2</f>
        <v>0</v>
      </c>
      <c r="G27" s="197">
        <f>D27+F27</f>
        <v>0</v>
      </c>
      <c r="H27" s="197">
        <f>G27/$D$3</f>
        <v>0</v>
      </c>
      <c r="I27" s="95"/>
      <c r="J27" s="133" t="str">
        <f t="shared" si="15"/>
        <v>a</v>
      </c>
      <c r="K27" s="134"/>
      <c r="L27" s="140">
        <f>M27*$D$3</f>
        <v>0</v>
      </c>
      <c r="M27" s="198">
        <v>0</v>
      </c>
      <c r="N27" s="140">
        <f>L27*0.2</f>
        <v>0</v>
      </c>
      <c r="O27" s="140">
        <f>N27+L27</f>
        <v>0</v>
      </c>
      <c r="P27" s="140">
        <f>O27/$D$3</f>
        <v>0</v>
      </c>
      <c r="Q27" s="95"/>
      <c r="R27" s="138"/>
      <c r="S27" s="134"/>
      <c r="T27" s="134">
        <f t="shared" si="7"/>
        <v>0</v>
      </c>
      <c r="U27" s="134">
        <f t="shared" si="8"/>
        <v>0</v>
      </c>
      <c r="V27" s="134">
        <f t="shared" si="8"/>
        <v>0</v>
      </c>
      <c r="W27" s="134">
        <f t="shared" si="8"/>
        <v>0</v>
      </c>
      <c r="X27" s="134">
        <f t="shared" si="9"/>
        <v>0</v>
      </c>
      <c r="Y27" s="100"/>
    </row>
    <row r="28" spans="1:25" x14ac:dyDescent="0.25">
      <c r="A28" s="95"/>
      <c r="B28" s="138"/>
      <c r="C28" s="139" t="s">
        <v>469</v>
      </c>
      <c r="D28" s="191">
        <f>SUM(D27:D27)</f>
        <v>0</v>
      </c>
      <c r="E28" s="191">
        <f>SUM(E27:E27)</f>
        <v>0</v>
      </c>
      <c r="F28" s="191">
        <f>SUM(F27:F27)</f>
        <v>0</v>
      </c>
      <c r="G28" s="191">
        <f>SUM(G27:G27)</f>
        <v>0</v>
      </c>
      <c r="H28" s="191">
        <f>SUM(H27:H27)</f>
        <v>0</v>
      </c>
      <c r="I28" s="95"/>
      <c r="J28" s="133">
        <f t="shared" si="15"/>
        <v>0</v>
      </c>
      <c r="K28" s="139" t="str">
        <f t="shared" si="15"/>
        <v>Total (2)</v>
      </c>
      <c r="L28" s="140">
        <f>M28*$D$3</f>
        <v>0</v>
      </c>
      <c r="M28" s="191">
        <f>SUM(M27:M27)</f>
        <v>0</v>
      </c>
      <c r="N28" s="140">
        <f>L28*0.2</f>
        <v>0</v>
      </c>
      <c r="O28" s="140">
        <f>N28+L28</f>
        <v>0</v>
      </c>
      <c r="P28" s="140">
        <f>O28/$D$3</f>
        <v>0</v>
      </c>
      <c r="Q28" s="95"/>
      <c r="R28" s="138"/>
      <c r="S28" s="139" t="str">
        <f t="shared" si="16"/>
        <v>Total (2)</v>
      </c>
      <c r="T28" s="190">
        <f t="shared" si="7"/>
        <v>0</v>
      </c>
      <c r="U28" s="190">
        <f t="shared" si="8"/>
        <v>0</v>
      </c>
      <c r="V28" s="190">
        <f t="shared" si="8"/>
        <v>0</v>
      </c>
      <c r="W28" s="190">
        <f t="shared" si="8"/>
        <v>0</v>
      </c>
      <c r="X28" s="190">
        <f t="shared" si="9"/>
        <v>0</v>
      </c>
      <c r="Y28" s="100"/>
    </row>
    <row r="29" spans="1:25" x14ac:dyDescent="0.25">
      <c r="A29" s="95"/>
      <c r="B29" s="193">
        <v>3</v>
      </c>
      <c r="C29" s="194" t="s">
        <v>476</v>
      </c>
      <c r="D29" s="195"/>
      <c r="E29" s="195"/>
      <c r="F29" s="195"/>
      <c r="G29" s="195"/>
      <c r="H29" s="195"/>
      <c r="I29" s="95"/>
      <c r="J29" s="133">
        <f t="shared" si="15"/>
        <v>3</v>
      </c>
      <c r="K29" s="134" t="str">
        <f t="shared" si="15"/>
        <v xml:space="preserve">Materii si materiale </v>
      </c>
      <c r="L29" s="140"/>
      <c r="M29" s="196"/>
      <c r="N29" s="140"/>
      <c r="O29" s="140"/>
      <c r="P29" s="140"/>
      <c r="Q29" s="95"/>
      <c r="R29" s="138"/>
      <c r="S29" s="134" t="str">
        <f t="shared" si="16"/>
        <v xml:space="preserve">Materii si materiale </v>
      </c>
      <c r="T29" s="134"/>
      <c r="U29" s="134"/>
      <c r="V29" s="134"/>
      <c r="W29" s="134"/>
      <c r="X29" s="134"/>
      <c r="Y29" s="100"/>
    </row>
    <row r="30" spans="1:25" x14ac:dyDescent="0.25">
      <c r="A30" s="95"/>
      <c r="B30" s="138" t="s">
        <v>472</v>
      </c>
      <c r="C30" s="199" t="s">
        <v>477</v>
      </c>
      <c r="D30" s="197">
        <f>E30*$D$3</f>
        <v>0</v>
      </c>
      <c r="E30" s="198">
        <v>0</v>
      </c>
      <c r="F30" s="197">
        <f>D30*0.2</f>
        <v>0</v>
      </c>
      <c r="G30" s="197">
        <f>D30+F30</f>
        <v>0</v>
      </c>
      <c r="H30" s="197">
        <f>G30/$D$3</f>
        <v>0</v>
      </c>
      <c r="I30" s="95"/>
      <c r="J30" s="133" t="str">
        <f t="shared" si="15"/>
        <v>a</v>
      </c>
      <c r="K30" s="134" t="str">
        <f t="shared" si="15"/>
        <v xml:space="preserve">puietii cires </v>
      </c>
      <c r="L30" s="140">
        <f>M30*$D$3</f>
        <v>0</v>
      </c>
      <c r="M30" s="200">
        <v>0</v>
      </c>
      <c r="N30" s="140">
        <f>L30*0.2</f>
        <v>0</v>
      </c>
      <c r="O30" s="140">
        <f>N30+L30</f>
        <v>0</v>
      </c>
      <c r="P30" s="140">
        <f>O30/$D$3</f>
        <v>0</v>
      </c>
      <c r="Q30" s="95"/>
      <c r="R30" s="138"/>
      <c r="S30" s="134" t="str">
        <f t="shared" si="16"/>
        <v xml:space="preserve">puietii cires </v>
      </c>
      <c r="T30" s="134">
        <f t="shared" si="7"/>
        <v>0</v>
      </c>
      <c r="U30" s="134">
        <f t="shared" si="8"/>
        <v>0</v>
      </c>
      <c r="V30" s="134">
        <f t="shared" si="8"/>
        <v>0</v>
      </c>
      <c r="W30" s="134">
        <f t="shared" si="8"/>
        <v>0</v>
      </c>
      <c r="X30" s="134">
        <f>H30+P30</f>
        <v>0</v>
      </c>
      <c r="Y30" s="100"/>
    </row>
    <row r="31" spans="1:25" x14ac:dyDescent="0.25">
      <c r="A31" s="95"/>
      <c r="B31" s="138" t="s">
        <v>474</v>
      </c>
      <c r="C31" s="199" t="s">
        <v>478</v>
      </c>
      <c r="D31" s="197">
        <f>E31*$D$3</f>
        <v>0</v>
      </c>
      <c r="E31" s="198">
        <v>0</v>
      </c>
      <c r="F31" s="197">
        <f>D31*0.2</f>
        <v>0</v>
      </c>
      <c r="G31" s="197">
        <f>D31+F31</f>
        <v>0</v>
      </c>
      <c r="H31" s="197">
        <f>G31/$D$3</f>
        <v>0</v>
      </c>
      <c r="I31" s="95"/>
      <c r="J31" s="133" t="str">
        <f>B31</f>
        <v>b</v>
      </c>
      <c r="K31" s="134" t="str">
        <f>C31</f>
        <v xml:space="preserve">Sistem de irigatii </v>
      </c>
      <c r="L31" s="140"/>
      <c r="M31" s="200"/>
      <c r="N31" s="140"/>
      <c r="O31" s="140"/>
      <c r="P31" s="140"/>
      <c r="Q31" s="95"/>
      <c r="R31" s="138"/>
      <c r="S31" s="134" t="str">
        <f t="shared" si="16"/>
        <v xml:space="preserve">Sistem de irigatii </v>
      </c>
      <c r="T31" s="134">
        <f t="shared" si="7"/>
        <v>0</v>
      </c>
      <c r="U31" s="134">
        <f t="shared" si="8"/>
        <v>0</v>
      </c>
      <c r="V31" s="134">
        <f t="shared" si="8"/>
        <v>0</v>
      </c>
      <c r="W31" s="134">
        <f t="shared" si="8"/>
        <v>0</v>
      </c>
      <c r="X31" s="134">
        <f>H31+P31</f>
        <v>0</v>
      </c>
      <c r="Y31" s="100"/>
    </row>
    <row r="32" spans="1:25" x14ac:dyDescent="0.25">
      <c r="A32" s="95"/>
      <c r="B32" s="138"/>
      <c r="C32" s="139" t="s">
        <v>479</v>
      </c>
      <c r="D32" s="191">
        <f>SUM(D30:D31)</f>
        <v>0</v>
      </c>
      <c r="E32" s="191">
        <f>SUM(E30:E31)</f>
        <v>0</v>
      </c>
      <c r="F32" s="191">
        <f t="shared" ref="F32:H32" si="18">SUM(F30:F31)</f>
        <v>0</v>
      </c>
      <c r="G32" s="191">
        <f t="shared" si="18"/>
        <v>0</v>
      </c>
      <c r="H32" s="191">
        <f t="shared" si="18"/>
        <v>0</v>
      </c>
      <c r="I32" s="95"/>
      <c r="J32" s="133">
        <f t="shared" si="15"/>
        <v>0</v>
      </c>
      <c r="K32" s="139" t="str">
        <f t="shared" si="15"/>
        <v xml:space="preserve">Total (3) </v>
      </c>
      <c r="L32" s="140">
        <f>M32*$D$3</f>
        <v>0</v>
      </c>
      <c r="M32" s="191">
        <f>SUM(M30:M30)</f>
        <v>0</v>
      </c>
      <c r="N32" s="140">
        <f>L32*0.2</f>
        <v>0</v>
      </c>
      <c r="O32" s="140">
        <f>N32+L32</f>
        <v>0</v>
      </c>
      <c r="P32" s="140">
        <f>O32/$D$3</f>
        <v>0</v>
      </c>
      <c r="Q32" s="95"/>
      <c r="R32" s="138"/>
      <c r="S32" s="139" t="str">
        <f t="shared" si="16"/>
        <v xml:space="preserve">Total (3) </v>
      </c>
      <c r="T32" s="190">
        <f t="shared" si="7"/>
        <v>0</v>
      </c>
      <c r="U32" s="190">
        <f t="shared" si="8"/>
        <v>0</v>
      </c>
      <c r="V32" s="190">
        <f t="shared" si="8"/>
        <v>0</v>
      </c>
      <c r="W32" s="190">
        <f t="shared" si="8"/>
        <v>0</v>
      </c>
      <c r="X32" s="190">
        <f>H32+P32</f>
        <v>0</v>
      </c>
      <c r="Y32" s="100"/>
    </row>
    <row r="33" spans="1:25" x14ac:dyDescent="0.25">
      <c r="A33" s="95"/>
      <c r="B33" s="138"/>
      <c r="C33" s="139" t="s">
        <v>480</v>
      </c>
      <c r="D33" s="191">
        <f>D32+D28+D25</f>
        <v>0</v>
      </c>
      <c r="E33" s="191">
        <f>E32+E28+E25</f>
        <v>0</v>
      </c>
      <c r="F33" s="191">
        <f t="shared" ref="F33:H33" si="19">F32+F28+F25</f>
        <v>0</v>
      </c>
      <c r="G33" s="191">
        <f t="shared" si="19"/>
        <v>0</v>
      </c>
      <c r="H33" s="191">
        <f t="shared" si="19"/>
        <v>0</v>
      </c>
      <c r="I33" s="95"/>
      <c r="J33" s="133">
        <f t="shared" si="15"/>
        <v>0</v>
      </c>
      <c r="K33" s="139" t="str">
        <f t="shared" si="15"/>
        <v>Total subcapitol II (1+2+3)</v>
      </c>
      <c r="L33" s="140">
        <f>M33*$D$3</f>
        <v>0</v>
      </c>
      <c r="M33" s="191">
        <f>M32+M28+M25</f>
        <v>0</v>
      </c>
      <c r="N33" s="140">
        <f>L33*0.2</f>
        <v>0</v>
      </c>
      <c r="O33" s="140">
        <f>N33+L33</f>
        <v>0</v>
      </c>
      <c r="P33" s="140">
        <f>O33/$D$3</f>
        <v>0</v>
      </c>
      <c r="Q33" s="95"/>
      <c r="R33" s="138"/>
      <c r="S33" s="139" t="str">
        <f t="shared" si="16"/>
        <v>Total subcapitol II (1+2+3)</v>
      </c>
      <c r="T33" s="190">
        <f t="shared" si="7"/>
        <v>0</v>
      </c>
      <c r="U33" s="190">
        <f t="shared" si="8"/>
        <v>0</v>
      </c>
      <c r="V33" s="190">
        <f t="shared" si="8"/>
        <v>0</v>
      </c>
      <c r="W33" s="190">
        <f t="shared" si="8"/>
        <v>0</v>
      </c>
      <c r="X33" s="190">
        <f t="shared" si="9"/>
        <v>0</v>
      </c>
      <c r="Y33" s="100"/>
    </row>
    <row r="34" spans="1:25" x14ac:dyDescent="0.25">
      <c r="A34" s="95"/>
      <c r="B34" s="193"/>
      <c r="C34" s="192" t="s">
        <v>481</v>
      </c>
      <c r="D34" s="195"/>
      <c r="E34" s="195"/>
      <c r="F34" s="195"/>
      <c r="G34" s="195"/>
      <c r="H34" s="195"/>
      <c r="I34" s="95"/>
      <c r="J34" s="133">
        <f t="shared" si="15"/>
        <v>0</v>
      </c>
      <c r="K34" s="185" t="str">
        <f t="shared" si="15"/>
        <v xml:space="preserve">Subcapitolul III Intrerinerea plantatiei anul 1 </v>
      </c>
      <c r="L34" s="140"/>
      <c r="M34" s="196"/>
      <c r="N34" s="140"/>
      <c r="O34" s="140"/>
      <c r="P34" s="140"/>
      <c r="Q34" s="95"/>
      <c r="R34" s="138"/>
      <c r="S34" s="201" t="str">
        <f t="shared" si="16"/>
        <v xml:space="preserve">Subcapitolul III Intrerinerea plantatiei anul 1 </v>
      </c>
      <c r="T34" s="134"/>
      <c r="U34" s="134"/>
      <c r="V34" s="134"/>
      <c r="W34" s="134"/>
      <c r="X34" s="134"/>
      <c r="Y34" s="100"/>
    </row>
    <row r="35" spans="1:25" x14ac:dyDescent="0.25">
      <c r="A35" s="95"/>
      <c r="B35" s="138">
        <v>1</v>
      </c>
      <c r="C35" s="187" t="s">
        <v>450</v>
      </c>
      <c r="D35" s="140"/>
      <c r="E35" s="140"/>
      <c r="F35" s="140"/>
      <c r="G35" s="140"/>
      <c r="H35" s="140"/>
      <c r="I35" s="95"/>
      <c r="J35" s="133">
        <f t="shared" si="15"/>
        <v>1</v>
      </c>
      <c r="K35" s="199" t="str">
        <f t="shared" si="15"/>
        <v xml:space="preserve">Manopera </v>
      </c>
      <c r="L35" s="140"/>
      <c r="M35" s="196"/>
      <c r="N35" s="140"/>
      <c r="O35" s="140"/>
      <c r="P35" s="140"/>
      <c r="Q35" s="95"/>
      <c r="R35" s="138"/>
      <c r="S35" s="134" t="str">
        <f t="shared" si="16"/>
        <v xml:space="preserve">Manopera </v>
      </c>
      <c r="T35" s="134"/>
      <c r="U35" s="134"/>
      <c r="V35" s="134"/>
      <c r="W35" s="134"/>
      <c r="X35" s="134"/>
      <c r="Y35" s="100"/>
    </row>
    <row r="36" spans="1:25" x14ac:dyDescent="0.25">
      <c r="A36" s="95"/>
      <c r="B36" s="138"/>
      <c r="C36" s="139" t="s">
        <v>451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95"/>
      <c r="J36" s="133">
        <f t="shared" si="15"/>
        <v>0</v>
      </c>
      <c r="K36" s="139" t="str">
        <f t="shared" si="15"/>
        <v xml:space="preserve">Total (1) </v>
      </c>
      <c r="L36" s="140">
        <f>M36*$D$3</f>
        <v>0</v>
      </c>
      <c r="M36" s="200"/>
      <c r="N36" s="140">
        <f>L36*0.2</f>
        <v>0</v>
      </c>
      <c r="O36" s="140">
        <f>N36+L36</f>
        <v>0</v>
      </c>
      <c r="P36" s="140">
        <f>O36/$D$3</f>
        <v>0</v>
      </c>
      <c r="Q36" s="95"/>
      <c r="R36" s="138"/>
      <c r="S36" s="139" t="str">
        <f t="shared" si="16"/>
        <v xml:space="preserve">Total (1) </v>
      </c>
      <c r="T36" s="190">
        <f t="shared" si="7"/>
        <v>0</v>
      </c>
      <c r="U36" s="190">
        <f t="shared" si="8"/>
        <v>0</v>
      </c>
      <c r="V36" s="190">
        <f t="shared" si="8"/>
        <v>0</v>
      </c>
      <c r="W36" s="190">
        <f t="shared" si="8"/>
        <v>0</v>
      </c>
      <c r="X36" s="190">
        <f t="shared" si="9"/>
        <v>0</v>
      </c>
      <c r="Y36" s="100"/>
    </row>
    <row r="37" spans="1:25" x14ac:dyDescent="0.25">
      <c r="A37" s="95"/>
      <c r="B37" s="138">
        <v>2</v>
      </c>
      <c r="C37" s="187" t="s">
        <v>452</v>
      </c>
      <c r="D37" s="140"/>
      <c r="E37" s="140"/>
      <c r="F37" s="140"/>
      <c r="G37" s="140"/>
      <c r="H37" s="140"/>
      <c r="I37" s="95"/>
      <c r="J37" s="133">
        <f t="shared" si="15"/>
        <v>2</v>
      </c>
      <c r="K37" s="199" t="str">
        <f t="shared" si="15"/>
        <v xml:space="preserve">Lucrari mecanice </v>
      </c>
      <c r="L37" s="140"/>
      <c r="M37" s="196"/>
      <c r="N37" s="140"/>
      <c r="O37" s="140"/>
      <c r="P37" s="140"/>
      <c r="Q37" s="95"/>
      <c r="R37" s="138"/>
      <c r="S37" s="134" t="str">
        <f t="shared" si="16"/>
        <v xml:space="preserve">Lucrari mecanice </v>
      </c>
      <c r="T37" s="134"/>
      <c r="U37" s="134"/>
      <c r="V37" s="134"/>
      <c r="W37" s="134"/>
      <c r="X37" s="134"/>
      <c r="Y37" s="100"/>
    </row>
    <row r="38" spans="1:25" x14ac:dyDescent="0.25">
      <c r="A38" s="95"/>
      <c r="B38" s="138"/>
      <c r="C38" s="139" t="s">
        <v>469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95"/>
      <c r="J38" s="133">
        <f t="shared" si="15"/>
        <v>0</v>
      </c>
      <c r="K38" s="139" t="str">
        <f t="shared" si="15"/>
        <v>Total (2)</v>
      </c>
      <c r="L38" s="140">
        <f>M38*$D$3</f>
        <v>0</v>
      </c>
      <c r="M38" s="200"/>
      <c r="N38" s="140">
        <f>L38*0.2</f>
        <v>0</v>
      </c>
      <c r="O38" s="140">
        <f>N38+L38</f>
        <v>0</v>
      </c>
      <c r="P38" s="140">
        <f>O38/$D$3</f>
        <v>0</v>
      </c>
      <c r="Q38" s="95"/>
      <c r="R38" s="138"/>
      <c r="S38" s="139" t="str">
        <f t="shared" si="16"/>
        <v>Total (2)</v>
      </c>
      <c r="T38" s="190">
        <f t="shared" si="7"/>
        <v>0</v>
      </c>
      <c r="U38" s="190">
        <f t="shared" si="8"/>
        <v>0</v>
      </c>
      <c r="V38" s="190">
        <f t="shared" si="8"/>
        <v>0</v>
      </c>
      <c r="W38" s="190">
        <f t="shared" si="8"/>
        <v>0</v>
      </c>
      <c r="X38" s="190">
        <f t="shared" si="9"/>
        <v>0</v>
      </c>
      <c r="Y38" s="100"/>
    </row>
    <row r="39" spans="1:25" x14ac:dyDescent="0.25">
      <c r="A39" s="95"/>
      <c r="B39" s="138">
        <v>3</v>
      </c>
      <c r="C39" s="187" t="s">
        <v>476</v>
      </c>
      <c r="D39" s="140"/>
      <c r="E39" s="140"/>
      <c r="F39" s="140"/>
      <c r="G39" s="140"/>
      <c r="H39" s="140"/>
      <c r="I39" s="95"/>
      <c r="J39" s="133">
        <f t="shared" si="15"/>
        <v>3</v>
      </c>
      <c r="K39" s="199" t="str">
        <f t="shared" si="15"/>
        <v xml:space="preserve">Materii si materiale </v>
      </c>
      <c r="L39" s="140"/>
      <c r="M39" s="196"/>
      <c r="N39" s="140"/>
      <c r="O39" s="140"/>
      <c r="P39" s="140"/>
      <c r="Q39" s="95"/>
      <c r="R39" s="138"/>
      <c r="S39" s="134" t="str">
        <f t="shared" si="16"/>
        <v xml:space="preserve">Materii si materiale </v>
      </c>
      <c r="T39" s="134"/>
      <c r="U39" s="134"/>
      <c r="V39" s="134"/>
      <c r="W39" s="134"/>
      <c r="X39" s="134"/>
      <c r="Y39" s="100"/>
    </row>
    <row r="40" spans="1:25" x14ac:dyDescent="0.25">
      <c r="A40" s="95"/>
      <c r="B40" s="138"/>
      <c r="C40" s="139" t="s">
        <v>479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95"/>
      <c r="J40" s="133">
        <f t="shared" si="15"/>
        <v>0</v>
      </c>
      <c r="K40" s="139" t="str">
        <f t="shared" si="15"/>
        <v xml:space="preserve">Total (3) </v>
      </c>
      <c r="L40" s="140">
        <f>M40*$D$3</f>
        <v>0</v>
      </c>
      <c r="M40" s="200"/>
      <c r="N40" s="140">
        <f>L40*0.2</f>
        <v>0</v>
      </c>
      <c r="O40" s="140">
        <f>N40+L40</f>
        <v>0</v>
      </c>
      <c r="P40" s="140">
        <f>O40/$D$3</f>
        <v>0</v>
      </c>
      <c r="Q40" s="95"/>
      <c r="R40" s="138"/>
      <c r="S40" s="139" t="str">
        <f t="shared" si="16"/>
        <v xml:space="preserve">Total (3) </v>
      </c>
      <c r="T40" s="190">
        <f t="shared" si="7"/>
        <v>0</v>
      </c>
      <c r="U40" s="190">
        <f t="shared" si="8"/>
        <v>0</v>
      </c>
      <c r="V40" s="190">
        <f t="shared" si="8"/>
        <v>0</v>
      </c>
      <c r="W40" s="190">
        <f t="shared" si="8"/>
        <v>0</v>
      </c>
      <c r="X40" s="190">
        <f t="shared" si="9"/>
        <v>0</v>
      </c>
      <c r="Y40" s="100"/>
    </row>
    <row r="41" spans="1:25" x14ac:dyDescent="0.25">
      <c r="A41" s="95"/>
      <c r="B41" s="138"/>
      <c r="C41" s="139" t="s">
        <v>482</v>
      </c>
      <c r="D41" s="140">
        <v>0</v>
      </c>
      <c r="E41" s="140">
        <v>0</v>
      </c>
      <c r="F41" s="140">
        <v>0</v>
      </c>
      <c r="G41" s="140">
        <v>0</v>
      </c>
      <c r="H41" s="140">
        <v>0</v>
      </c>
      <c r="I41" s="95"/>
      <c r="J41" s="133">
        <f t="shared" si="15"/>
        <v>0</v>
      </c>
      <c r="K41" s="139" t="str">
        <f t="shared" si="15"/>
        <v>Total subcapitol III (1+2+3)</v>
      </c>
      <c r="L41" s="140">
        <f>M41*$D$3</f>
        <v>0</v>
      </c>
      <c r="M41" s="191">
        <f>M36+M38+M40</f>
        <v>0</v>
      </c>
      <c r="N41" s="140">
        <f>L41*0.2</f>
        <v>0</v>
      </c>
      <c r="O41" s="140">
        <f>N41+L41</f>
        <v>0</v>
      </c>
      <c r="P41" s="140">
        <f>O41/$D$3</f>
        <v>0</v>
      </c>
      <c r="Q41" s="95"/>
      <c r="R41" s="138"/>
      <c r="S41" s="139" t="str">
        <f t="shared" si="16"/>
        <v>Total subcapitol III (1+2+3)</v>
      </c>
      <c r="T41" s="190">
        <f t="shared" si="7"/>
        <v>0</v>
      </c>
      <c r="U41" s="190">
        <f t="shared" si="8"/>
        <v>0</v>
      </c>
      <c r="V41" s="190">
        <f t="shared" si="8"/>
        <v>0</v>
      </c>
      <c r="W41" s="190">
        <f t="shared" si="8"/>
        <v>0</v>
      </c>
      <c r="X41" s="190">
        <f t="shared" si="9"/>
        <v>0</v>
      </c>
      <c r="Y41" s="100"/>
    </row>
    <row r="42" spans="1:25" x14ac:dyDescent="0.25">
      <c r="A42" s="95"/>
      <c r="B42" s="138"/>
      <c r="C42" s="192" t="s">
        <v>483</v>
      </c>
      <c r="D42" s="140"/>
      <c r="E42" s="140"/>
      <c r="F42" s="140"/>
      <c r="G42" s="140"/>
      <c r="H42" s="140"/>
      <c r="I42" s="95"/>
      <c r="J42" s="133">
        <f t="shared" si="15"/>
        <v>0</v>
      </c>
      <c r="K42" s="202" t="str">
        <f t="shared" si="15"/>
        <v>Subcapitolul IV Intretinere plantatie in anul 2</v>
      </c>
      <c r="L42" s="140"/>
      <c r="M42" s="196"/>
      <c r="N42" s="140"/>
      <c r="O42" s="140"/>
      <c r="P42" s="140"/>
      <c r="Q42" s="95"/>
      <c r="R42" s="138"/>
      <c r="S42" s="190" t="str">
        <f t="shared" si="16"/>
        <v>Subcapitolul IV Intretinere plantatie in anul 2</v>
      </c>
      <c r="T42" s="134"/>
      <c r="U42" s="134"/>
      <c r="V42" s="134"/>
      <c r="W42" s="134"/>
      <c r="X42" s="134"/>
      <c r="Y42" s="100"/>
    </row>
    <row r="43" spans="1:25" x14ac:dyDescent="0.25">
      <c r="A43" s="95"/>
      <c r="B43" s="138">
        <v>1</v>
      </c>
      <c r="C43" s="187" t="s">
        <v>450</v>
      </c>
      <c r="D43" s="140"/>
      <c r="E43" s="140"/>
      <c r="F43" s="140"/>
      <c r="G43" s="140"/>
      <c r="H43" s="140"/>
      <c r="I43" s="95"/>
      <c r="J43" s="133">
        <f t="shared" si="15"/>
        <v>1</v>
      </c>
      <c r="K43" s="199" t="str">
        <f t="shared" si="15"/>
        <v xml:space="preserve">Manopera </v>
      </c>
      <c r="L43" s="140"/>
      <c r="M43" s="196"/>
      <c r="N43" s="140"/>
      <c r="O43" s="140"/>
      <c r="P43" s="140"/>
      <c r="Q43" s="95"/>
      <c r="R43" s="138"/>
      <c r="S43" s="134" t="str">
        <f t="shared" si="16"/>
        <v xml:space="preserve">Manopera </v>
      </c>
      <c r="T43" s="134"/>
      <c r="U43" s="134"/>
      <c r="V43" s="134"/>
      <c r="W43" s="134"/>
      <c r="X43" s="134"/>
      <c r="Y43" s="100"/>
    </row>
    <row r="44" spans="1:25" x14ac:dyDescent="0.25">
      <c r="A44" s="95"/>
      <c r="B44" s="138"/>
      <c r="C44" s="139" t="s">
        <v>451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95"/>
      <c r="J44" s="133">
        <f t="shared" si="15"/>
        <v>0</v>
      </c>
      <c r="K44" s="139" t="str">
        <f t="shared" si="15"/>
        <v xml:space="preserve">Total (1) </v>
      </c>
      <c r="L44" s="140">
        <f>M44*$D$3</f>
        <v>0</v>
      </c>
      <c r="M44" s="200"/>
      <c r="N44" s="140">
        <f>L44*0.2</f>
        <v>0</v>
      </c>
      <c r="O44" s="140">
        <f>N44+L44</f>
        <v>0</v>
      </c>
      <c r="P44" s="140">
        <f>O44/$D$3</f>
        <v>0</v>
      </c>
      <c r="Q44" s="95"/>
      <c r="R44" s="138"/>
      <c r="S44" s="139" t="str">
        <f t="shared" si="16"/>
        <v xml:space="preserve">Total (1) </v>
      </c>
      <c r="T44" s="190">
        <f t="shared" si="7"/>
        <v>0</v>
      </c>
      <c r="U44" s="190">
        <f t="shared" si="8"/>
        <v>0</v>
      </c>
      <c r="V44" s="190">
        <f t="shared" si="8"/>
        <v>0</v>
      </c>
      <c r="W44" s="190">
        <f t="shared" si="8"/>
        <v>0</v>
      </c>
      <c r="X44" s="190">
        <f t="shared" si="9"/>
        <v>0</v>
      </c>
      <c r="Y44" s="100"/>
    </row>
    <row r="45" spans="1:25" x14ac:dyDescent="0.25">
      <c r="A45" s="95"/>
      <c r="B45" s="138">
        <v>2</v>
      </c>
      <c r="C45" s="187" t="s">
        <v>452</v>
      </c>
      <c r="D45" s="140"/>
      <c r="E45" s="140"/>
      <c r="F45" s="140"/>
      <c r="G45" s="140"/>
      <c r="H45" s="140"/>
      <c r="I45" s="95"/>
      <c r="J45" s="133">
        <f t="shared" si="15"/>
        <v>2</v>
      </c>
      <c r="K45" s="199" t="str">
        <f t="shared" si="15"/>
        <v xml:space="preserve">Lucrari mecanice </v>
      </c>
      <c r="L45" s="140"/>
      <c r="M45" s="196"/>
      <c r="N45" s="140"/>
      <c r="O45" s="140"/>
      <c r="P45" s="140"/>
      <c r="Q45" s="95"/>
      <c r="R45" s="138"/>
      <c r="S45" s="134" t="str">
        <f t="shared" si="16"/>
        <v xml:space="preserve">Lucrari mecanice </v>
      </c>
      <c r="T45" s="190"/>
      <c r="U45" s="190"/>
      <c r="V45" s="190"/>
      <c r="W45" s="190"/>
      <c r="X45" s="190"/>
      <c r="Y45" s="100"/>
    </row>
    <row r="46" spans="1:25" x14ac:dyDescent="0.25">
      <c r="A46" s="95"/>
      <c r="B46" s="138"/>
      <c r="C46" s="139" t="s">
        <v>469</v>
      </c>
      <c r="D46" s="140">
        <v>0</v>
      </c>
      <c r="E46" s="140">
        <v>0</v>
      </c>
      <c r="F46" s="140">
        <v>0</v>
      </c>
      <c r="G46" s="140">
        <v>0</v>
      </c>
      <c r="H46" s="140">
        <v>0</v>
      </c>
      <c r="I46" s="95"/>
      <c r="J46" s="133">
        <f t="shared" si="15"/>
        <v>0</v>
      </c>
      <c r="K46" s="139" t="str">
        <f t="shared" si="15"/>
        <v>Total (2)</v>
      </c>
      <c r="L46" s="140">
        <f>M46*$D$3</f>
        <v>0</v>
      </c>
      <c r="M46" s="200"/>
      <c r="N46" s="140">
        <f>L46*0.2</f>
        <v>0</v>
      </c>
      <c r="O46" s="140">
        <f>N46+L46</f>
        <v>0</v>
      </c>
      <c r="P46" s="140">
        <f>O46/$D$3</f>
        <v>0</v>
      </c>
      <c r="Q46" s="95"/>
      <c r="R46" s="138"/>
      <c r="S46" s="139" t="str">
        <f t="shared" si="16"/>
        <v>Total (2)</v>
      </c>
      <c r="T46" s="190">
        <f t="shared" si="7"/>
        <v>0</v>
      </c>
      <c r="U46" s="190">
        <f t="shared" si="8"/>
        <v>0</v>
      </c>
      <c r="V46" s="190">
        <f t="shared" si="8"/>
        <v>0</v>
      </c>
      <c r="W46" s="190">
        <f t="shared" si="8"/>
        <v>0</v>
      </c>
      <c r="X46" s="190">
        <f t="shared" si="9"/>
        <v>0</v>
      </c>
      <c r="Y46" s="100"/>
    </row>
    <row r="47" spans="1:25" x14ac:dyDescent="0.25">
      <c r="A47" s="95"/>
      <c r="B47" s="138">
        <v>3</v>
      </c>
      <c r="C47" s="187" t="s">
        <v>476</v>
      </c>
      <c r="D47" s="140"/>
      <c r="E47" s="140"/>
      <c r="F47" s="140"/>
      <c r="G47" s="140"/>
      <c r="H47" s="140"/>
      <c r="I47" s="95"/>
      <c r="J47" s="133">
        <f t="shared" si="15"/>
        <v>3</v>
      </c>
      <c r="K47" s="199" t="str">
        <f t="shared" si="15"/>
        <v xml:space="preserve">Materii si materiale </v>
      </c>
      <c r="L47" s="140"/>
      <c r="M47" s="196"/>
      <c r="N47" s="140"/>
      <c r="O47" s="140"/>
      <c r="P47" s="140"/>
      <c r="Q47" s="95"/>
      <c r="R47" s="138"/>
      <c r="S47" s="134" t="str">
        <f t="shared" si="16"/>
        <v xml:space="preserve">Materii si materiale </v>
      </c>
      <c r="T47" s="190"/>
      <c r="U47" s="190"/>
      <c r="V47" s="190"/>
      <c r="W47" s="190"/>
      <c r="X47" s="190"/>
      <c r="Y47" s="100"/>
    </row>
    <row r="48" spans="1:25" x14ac:dyDescent="0.25">
      <c r="A48" s="95"/>
      <c r="B48" s="138"/>
      <c r="C48" s="139" t="s">
        <v>479</v>
      </c>
      <c r="D48" s="140">
        <v>0</v>
      </c>
      <c r="E48" s="140">
        <v>0</v>
      </c>
      <c r="F48" s="140">
        <v>0</v>
      </c>
      <c r="G48" s="140">
        <v>0</v>
      </c>
      <c r="H48" s="140">
        <v>0</v>
      </c>
      <c r="I48" s="95"/>
      <c r="J48" s="133">
        <f t="shared" si="15"/>
        <v>0</v>
      </c>
      <c r="K48" s="139" t="str">
        <f t="shared" si="15"/>
        <v xml:space="preserve">Total (3) </v>
      </c>
      <c r="L48" s="140">
        <f>M48*$D$3</f>
        <v>0</v>
      </c>
      <c r="M48" s="200"/>
      <c r="N48" s="140">
        <f>L48*0.2</f>
        <v>0</v>
      </c>
      <c r="O48" s="140">
        <f>N48+L48</f>
        <v>0</v>
      </c>
      <c r="P48" s="140">
        <f>O48/$D$3</f>
        <v>0</v>
      </c>
      <c r="Q48" s="95"/>
      <c r="R48" s="138"/>
      <c r="S48" s="139" t="str">
        <f t="shared" si="16"/>
        <v xml:space="preserve">Total (3) </v>
      </c>
      <c r="T48" s="190">
        <f t="shared" si="7"/>
        <v>0</v>
      </c>
      <c r="U48" s="190">
        <f t="shared" si="8"/>
        <v>0</v>
      </c>
      <c r="V48" s="190">
        <f t="shared" si="8"/>
        <v>0</v>
      </c>
      <c r="W48" s="190">
        <f t="shared" si="8"/>
        <v>0</v>
      </c>
      <c r="X48" s="190">
        <f t="shared" si="9"/>
        <v>0</v>
      </c>
      <c r="Y48" s="100"/>
    </row>
    <row r="49" spans="1:25" x14ac:dyDescent="0.25">
      <c r="A49" s="95"/>
      <c r="B49" s="138"/>
      <c r="C49" s="139" t="s">
        <v>484</v>
      </c>
      <c r="D49" s="140">
        <v>0</v>
      </c>
      <c r="E49" s="140">
        <v>0</v>
      </c>
      <c r="F49" s="140">
        <v>0</v>
      </c>
      <c r="G49" s="140">
        <v>0</v>
      </c>
      <c r="H49" s="140">
        <v>0</v>
      </c>
      <c r="I49" s="95"/>
      <c r="J49" s="133">
        <f t="shared" si="15"/>
        <v>0</v>
      </c>
      <c r="K49" s="139" t="str">
        <f t="shared" si="15"/>
        <v>Total subcapitol IV (1+2+3)</v>
      </c>
      <c r="L49" s="140">
        <f>M49*$D$3</f>
        <v>0</v>
      </c>
      <c r="M49" s="191">
        <f>M44+M46+M48</f>
        <v>0</v>
      </c>
      <c r="N49" s="140">
        <f>L49*0.2</f>
        <v>0</v>
      </c>
      <c r="O49" s="140">
        <f>N49+L49</f>
        <v>0</v>
      </c>
      <c r="P49" s="140">
        <f>O49/$D$3</f>
        <v>0</v>
      </c>
      <c r="Q49" s="95"/>
      <c r="R49" s="138"/>
      <c r="S49" s="139" t="str">
        <f t="shared" si="16"/>
        <v>Total subcapitol IV (1+2+3)</v>
      </c>
      <c r="T49" s="190">
        <f t="shared" si="7"/>
        <v>0</v>
      </c>
      <c r="U49" s="190">
        <f t="shared" si="8"/>
        <v>0</v>
      </c>
      <c r="V49" s="190">
        <f t="shared" si="8"/>
        <v>0</v>
      </c>
      <c r="W49" s="190">
        <f t="shared" si="8"/>
        <v>0</v>
      </c>
      <c r="X49" s="190">
        <f t="shared" si="9"/>
        <v>0</v>
      </c>
      <c r="Y49" s="100"/>
    </row>
    <row r="50" spans="1:25" x14ac:dyDescent="0.25">
      <c r="A50" s="95"/>
      <c r="B50" s="138"/>
      <c r="C50" s="192" t="s">
        <v>485</v>
      </c>
      <c r="D50" s="140"/>
      <c r="E50" s="140"/>
      <c r="F50" s="140"/>
      <c r="G50" s="140"/>
      <c r="H50" s="140"/>
      <c r="I50" s="95"/>
      <c r="J50" s="133">
        <f t="shared" si="15"/>
        <v>0</v>
      </c>
      <c r="K50" s="202" t="str">
        <f t="shared" si="15"/>
        <v xml:space="preserve">Subcapitol V Instalare sistem sustinere si imprejmuire </v>
      </c>
      <c r="L50" s="140"/>
      <c r="M50" s="196"/>
      <c r="N50" s="140"/>
      <c r="O50" s="140"/>
      <c r="P50" s="140"/>
      <c r="Q50" s="95"/>
      <c r="R50" s="138"/>
      <c r="S50" s="190" t="str">
        <f t="shared" si="16"/>
        <v xml:space="preserve">Subcapitol V Instalare sistem sustinere si imprejmuire </v>
      </c>
      <c r="T50" s="134"/>
      <c r="U50" s="134"/>
      <c r="V50" s="134"/>
      <c r="W50" s="134"/>
      <c r="X50" s="134"/>
      <c r="Y50" s="100"/>
    </row>
    <row r="51" spans="1:25" x14ac:dyDescent="0.25">
      <c r="A51" s="95"/>
      <c r="B51" s="193">
        <v>1</v>
      </c>
      <c r="C51" s="194" t="s">
        <v>450</v>
      </c>
      <c r="D51" s="195"/>
      <c r="E51" s="195"/>
      <c r="F51" s="195"/>
      <c r="G51" s="195"/>
      <c r="H51" s="195"/>
      <c r="I51" s="95"/>
      <c r="J51" s="133">
        <f t="shared" si="15"/>
        <v>1</v>
      </c>
      <c r="K51" s="185" t="str">
        <f t="shared" si="15"/>
        <v xml:space="preserve">Manopera </v>
      </c>
      <c r="L51" s="140"/>
      <c r="M51" s="196"/>
      <c r="N51" s="140"/>
      <c r="O51" s="140"/>
      <c r="P51" s="140"/>
      <c r="Q51" s="95"/>
      <c r="R51" s="138"/>
      <c r="S51" s="134" t="str">
        <f t="shared" si="16"/>
        <v xml:space="preserve">Manopera </v>
      </c>
      <c r="T51" s="134"/>
      <c r="U51" s="134"/>
      <c r="V51" s="134"/>
      <c r="W51" s="134"/>
      <c r="X51" s="134"/>
      <c r="Y51" s="100"/>
    </row>
    <row r="52" spans="1:25" x14ac:dyDescent="0.25">
      <c r="A52" s="95"/>
      <c r="B52" s="138" t="s">
        <v>472</v>
      </c>
      <c r="C52" s="199" t="s">
        <v>347</v>
      </c>
      <c r="D52" s="197">
        <f>E52*$D$3</f>
        <v>0</v>
      </c>
      <c r="E52" s="198">
        <v>0</v>
      </c>
      <c r="F52" s="197">
        <f>D52*0.2</f>
        <v>0</v>
      </c>
      <c r="G52" s="197">
        <f>F52+D52</f>
        <v>0</v>
      </c>
      <c r="H52" s="197">
        <f>G52/$D$3</f>
        <v>0</v>
      </c>
      <c r="I52" s="95"/>
      <c r="J52" s="133" t="str">
        <f t="shared" si="15"/>
        <v>a</v>
      </c>
      <c r="K52" s="134" t="str">
        <f t="shared" si="15"/>
        <v xml:space="preserve">Imprejmuire </v>
      </c>
      <c r="L52" s="140">
        <f>M52*$D$3</f>
        <v>0</v>
      </c>
      <c r="M52" s="200">
        <v>0</v>
      </c>
      <c r="N52" s="140">
        <f>L52*0.2</f>
        <v>0</v>
      </c>
      <c r="O52" s="140">
        <f>N52+L52</f>
        <v>0</v>
      </c>
      <c r="P52" s="140">
        <f>O52/$D$3</f>
        <v>0</v>
      </c>
      <c r="Q52" s="95"/>
      <c r="R52" s="138"/>
      <c r="S52" s="134" t="str">
        <f t="shared" si="16"/>
        <v xml:space="preserve">Imprejmuire </v>
      </c>
      <c r="T52" s="134">
        <f>D52+L52</f>
        <v>0</v>
      </c>
      <c r="U52" s="134">
        <f t="shared" si="8"/>
        <v>0</v>
      </c>
      <c r="V52" s="134">
        <f t="shared" si="8"/>
        <v>0</v>
      </c>
      <c r="W52" s="134">
        <f t="shared" si="8"/>
        <v>0</v>
      </c>
      <c r="X52" s="134">
        <f t="shared" si="9"/>
        <v>0</v>
      </c>
      <c r="Y52" s="100"/>
    </row>
    <row r="53" spans="1:25" x14ac:dyDescent="0.25">
      <c r="A53" s="95"/>
      <c r="B53" s="138" t="s">
        <v>474</v>
      </c>
      <c r="C53" s="199" t="s">
        <v>486</v>
      </c>
      <c r="D53" s="197">
        <f>E53*$D$3</f>
        <v>0</v>
      </c>
      <c r="E53" s="198">
        <v>0</v>
      </c>
      <c r="F53" s="197">
        <f>D53*0.2</f>
        <v>0</v>
      </c>
      <c r="G53" s="197">
        <f>F53+D53</f>
        <v>0</v>
      </c>
      <c r="H53" s="197">
        <f>G53/$D$3</f>
        <v>0</v>
      </c>
      <c r="I53" s="95"/>
      <c r="J53" s="133" t="str">
        <f t="shared" si="15"/>
        <v>b</v>
      </c>
      <c r="K53" s="134" t="str">
        <f t="shared" si="15"/>
        <v xml:space="preserve">sistem sustinere si plasa antigrindina </v>
      </c>
      <c r="L53" s="140">
        <f t="shared" ref="L53:L60" si="20">M53*$D$3</f>
        <v>0</v>
      </c>
      <c r="M53" s="200">
        <v>0</v>
      </c>
      <c r="N53" s="140">
        <f>L53*0.2</f>
        <v>0</v>
      </c>
      <c r="O53" s="140">
        <f t="shared" ref="O53:O60" si="21">N53+L53</f>
        <v>0</v>
      </c>
      <c r="P53" s="140">
        <f t="shared" ref="P53:P60" si="22">O53/$D$3</f>
        <v>0</v>
      </c>
      <c r="Q53" s="95"/>
      <c r="R53" s="138"/>
      <c r="S53" s="134" t="str">
        <f t="shared" si="16"/>
        <v xml:space="preserve">sistem sustinere si plasa antigrindina </v>
      </c>
      <c r="T53" s="134">
        <f t="shared" si="7"/>
        <v>0</v>
      </c>
      <c r="U53" s="134">
        <f t="shared" si="8"/>
        <v>0</v>
      </c>
      <c r="V53" s="134">
        <f t="shared" si="8"/>
        <v>0</v>
      </c>
      <c r="W53" s="134">
        <f t="shared" si="8"/>
        <v>0</v>
      </c>
      <c r="X53" s="134">
        <f t="shared" si="9"/>
        <v>0</v>
      </c>
      <c r="Y53" s="100"/>
    </row>
    <row r="54" spans="1:25" x14ac:dyDescent="0.25">
      <c r="A54" s="95"/>
      <c r="B54" s="138"/>
      <c r="C54" s="139" t="s">
        <v>451</v>
      </c>
      <c r="D54" s="191">
        <f>SUM(D52:D53)</f>
        <v>0</v>
      </c>
      <c r="E54" s="191">
        <f>SUM(E52:E53)</f>
        <v>0</v>
      </c>
      <c r="F54" s="191">
        <f t="shared" ref="F54:H54" si="23">SUM(F52:F53)</f>
        <v>0</v>
      </c>
      <c r="G54" s="191">
        <f t="shared" si="23"/>
        <v>0</v>
      </c>
      <c r="H54" s="191">
        <f t="shared" si="23"/>
        <v>0</v>
      </c>
      <c r="I54" s="95"/>
      <c r="J54" s="133">
        <f t="shared" si="15"/>
        <v>0</v>
      </c>
      <c r="K54" s="139" t="str">
        <f t="shared" si="15"/>
        <v xml:space="preserve">Total (1) </v>
      </c>
      <c r="L54" s="140">
        <f t="shared" si="20"/>
        <v>0</v>
      </c>
      <c r="M54" s="191">
        <f>SUM(M52:M53)</f>
        <v>0</v>
      </c>
      <c r="N54" s="140">
        <f>L54*0.2</f>
        <v>0</v>
      </c>
      <c r="O54" s="140">
        <f t="shared" si="21"/>
        <v>0</v>
      </c>
      <c r="P54" s="140">
        <f t="shared" si="22"/>
        <v>0</v>
      </c>
      <c r="Q54" s="95"/>
      <c r="R54" s="138"/>
      <c r="S54" s="139" t="str">
        <f t="shared" si="16"/>
        <v xml:space="preserve">Total (1) </v>
      </c>
      <c r="T54" s="190">
        <f>D54+L54</f>
        <v>0</v>
      </c>
      <c r="U54" s="190">
        <f t="shared" si="8"/>
        <v>0</v>
      </c>
      <c r="V54" s="190">
        <f t="shared" si="8"/>
        <v>0</v>
      </c>
      <c r="W54" s="190">
        <f t="shared" si="8"/>
        <v>0</v>
      </c>
      <c r="X54" s="190">
        <f t="shared" si="9"/>
        <v>0</v>
      </c>
      <c r="Y54" s="100"/>
    </row>
    <row r="55" spans="1:25" x14ac:dyDescent="0.25">
      <c r="A55" s="95"/>
      <c r="B55" s="193">
        <v>2</v>
      </c>
      <c r="C55" s="194" t="s">
        <v>476</v>
      </c>
      <c r="D55" s="195"/>
      <c r="E55" s="195"/>
      <c r="F55" s="195"/>
      <c r="G55" s="195"/>
      <c r="H55" s="195"/>
      <c r="I55" s="95"/>
      <c r="J55" s="133">
        <f t="shared" si="15"/>
        <v>2</v>
      </c>
      <c r="K55" s="185" t="str">
        <f t="shared" si="15"/>
        <v xml:space="preserve">Materii si materiale </v>
      </c>
      <c r="L55" s="140"/>
      <c r="M55" s="196"/>
      <c r="N55" s="140"/>
      <c r="O55" s="140"/>
      <c r="P55" s="140"/>
      <c r="Q55" s="95"/>
      <c r="R55" s="138"/>
      <c r="S55" s="134" t="str">
        <f t="shared" si="16"/>
        <v xml:space="preserve">Materii si materiale </v>
      </c>
      <c r="T55" s="134"/>
      <c r="U55" s="134"/>
      <c r="V55" s="134"/>
      <c r="W55" s="134"/>
      <c r="X55" s="134"/>
      <c r="Y55" s="100"/>
    </row>
    <row r="56" spans="1:25" x14ac:dyDescent="0.25">
      <c r="A56" s="95"/>
      <c r="B56" s="138" t="s">
        <v>472</v>
      </c>
      <c r="C56" s="187" t="s">
        <v>487</v>
      </c>
      <c r="D56" s="140">
        <f>E56*$D$3</f>
        <v>0</v>
      </c>
      <c r="E56" s="200">
        <v>0</v>
      </c>
      <c r="F56" s="140">
        <f>D56*0.2</f>
        <v>0</v>
      </c>
      <c r="G56" s="140">
        <f>F56+D56</f>
        <v>0</v>
      </c>
      <c r="H56" s="140">
        <f>G56/$D$3</f>
        <v>0</v>
      </c>
      <c r="I56" s="95"/>
      <c r="J56" s="133" t="str">
        <f t="shared" si="15"/>
        <v>a</v>
      </c>
      <c r="K56" s="134" t="str">
        <f t="shared" si="15"/>
        <v xml:space="preserve">imprejmuire </v>
      </c>
      <c r="L56" s="140">
        <f t="shared" si="20"/>
        <v>0</v>
      </c>
      <c r="M56" s="200">
        <v>0</v>
      </c>
      <c r="N56" s="140">
        <f>L56*0.2</f>
        <v>0</v>
      </c>
      <c r="O56" s="140">
        <f t="shared" si="21"/>
        <v>0</v>
      </c>
      <c r="P56" s="140">
        <f t="shared" si="22"/>
        <v>0</v>
      </c>
      <c r="Q56" s="95"/>
      <c r="R56" s="138"/>
      <c r="S56" s="134" t="str">
        <f t="shared" si="16"/>
        <v xml:space="preserve">imprejmuire </v>
      </c>
      <c r="T56" s="134">
        <f t="shared" si="7"/>
        <v>0</v>
      </c>
      <c r="U56" s="134">
        <f t="shared" si="8"/>
        <v>0</v>
      </c>
      <c r="V56" s="134">
        <f t="shared" si="8"/>
        <v>0</v>
      </c>
      <c r="W56" s="134">
        <f t="shared" si="8"/>
        <v>0</v>
      </c>
      <c r="X56" s="134">
        <f t="shared" si="9"/>
        <v>0</v>
      </c>
      <c r="Y56" s="100"/>
    </row>
    <row r="57" spans="1:25" x14ac:dyDescent="0.25">
      <c r="A57" s="95"/>
      <c r="B57" s="138" t="s">
        <v>474</v>
      </c>
      <c r="C57" s="187" t="s">
        <v>486</v>
      </c>
      <c r="D57" s="140">
        <f>E57*$D$3</f>
        <v>0</v>
      </c>
      <c r="E57" s="200">
        <v>0</v>
      </c>
      <c r="F57" s="140">
        <f>D57*0.2</f>
        <v>0</v>
      </c>
      <c r="G57" s="140">
        <f>F57+D57</f>
        <v>0</v>
      </c>
      <c r="H57" s="140">
        <f>G57/$D$3</f>
        <v>0</v>
      </c>
      <c r="I57" s="95"/>
      <c r="J57" s="133" t="str">
        <f t="shared" si="15"/>
        <v>b</v>
      </c>
      <c r="K57" s="134" t="str">
        <f t="shared" si="15"/>
        <v xml:space="preserve">sistem sustinere si plasa antigrindina </v>
      </c>
      <c r="L57" s="140">
        <f t="shared" si="20"/>
        <v>0</v>
      </c>
      <c r="M57" s="200">
        <v>0</v>
      </c>
      <c r="N57" s="140">
        <f>L57*0.2</f>
        <v>0</v>
      </c>
      <c r="O57" s="140">
        <f t="shared" si="21"/>
        <v>0</v>
      </c>
      <c r="P57" s="140">
        <f t="shared" si="22"/>
        <v>0</v>
      </c>
      <c r="Q57" s="95"/>
      <c r="R57" s="138"/>
      <c r="S57" s="134" t="str">
        <f t="shared" si="16"/>
        <v xml:space="preserve">sistem sustinere si plasa antigrindina </v>
      </c>
      <c r="T57" s="134">
        <f t="shared" si="7"/>
        <v>0</v>
      </c>
      <c r="U57" s="134">
        <f t="shared" si="8"/>
        <v>0</v>
      </c>
      <c r="V57" s="134">
        <f t="shared" si="8"/>
        <v>0</v>
      </c>
      <c r="W57" s="134">
        <f t="shared" si="8"/>
        <v>0</v>
      </c>
      <c r="X57" s="134">
        <f t="shared" si="9"/>
        <v>0</v>
      </c>
      <c r="Y57" s="100"/>
    </row>
    <row r="58" spans="1:25" x14ac:dyDescent="0.25">
      <c r="A58" s="95"/>
      <c r="B58" s="138"/>
      <c r="C58" s="139" t="s">
        <v>469</v>
      </c>
      <c r="D58" s="191">
        <f>SUM(D56:D57)</f>
        <v>0</v>
      </c>
      <c r="E58" s="191">
        <f>SUM(E56:E57)</f>
        <v>0</v>
      </c>
      <c r="F58" s="191">
        <f t="shared" ref="F58:H58" si="24">SUM(F56:F57)</f>
        <v>0</v>
      </c>
      <c r="G58" s="191">
        <f t="shared" si="24"/>
        <v>0</v>
      </c>
      <c r="H58" s="191">
        <f t="shared" si="24"/>
        <v>0</v>
      </c>
      <c r="I58" s="95"/>
      <c r="J58" s="133">
        <f t="shared" si="15"/>
        <v>0</v>
      </c>
      <c r="K58" s="139" t="str">
        <f t="shared" si="15"/>
        <v>Total (2)</v>
      </c>
      <c r="L58" s="140">
        <f t="shared" si="20"/>
        <v>0</v>
      </c>
      <c r="M58" s="191">
        <f>SUM(M56:M57)</f>
        <v>0</v>
      </c>
      <c r="N58" s="140">
        <f>L58*0.2</f>
        <v>0</v>
      </c>
      <c r="O58" s="140">
        <f t="shared" si="21"/>
        <v>0</v>
      </c>
      <c r="P58" s="140">
        <f t="shared" si="22"/>
        <v>0</v>
      </c>
      <c r="Q58" s="95"/>
      <c r="R58" s="138"/>
      <c r="S58" s="139" t="str">
        <f t="shared" si="16"/>
        <v>Total (2)</v>
      </c>
      <c r="T58" s="190">
        <f>D58+L58</f>
        <v>0</v>
      </c>
      <c r="U58" s="190">
        <f t="shared" ref="U58:W60" si="25">M58+E58</f>
        <v>0</v>
      </c>
      <c r="V58" s="190">
        <f t="shared" si="25"/>
        <v>0</v>
      </c>
      <c r="W58" s="190">
        <f t="shared" si="25"/>
        <v>0</v>
      </c>
      <c r="X58" s="190">
        <f>H58+P58</f>
        <v>0</v>
      </c>
      <c r="Y58" s="100"/>
    </row>
    <row r="59" spans="1:25" x14ac:dyDescent="0.25">
      <c r="A59" s="95"/>
      <c r="B59" s="138"/>
      <c r="C59" s="139" t="s">
        <v>488</v>
      </c>
      <c r="D59" s="191">
        <f>D54+D58</f>
        <v>0</v>
      </c>
      <c r="E59" s="191">
        <f>E54+E58</f>
        <v>0</v>
      </c>
      <c r="F59" s="191">
        <f t="shared" ref="F59:H59" si="26">F54+F58</f>
        <v>0</v>
      </c>
      <c r="G59" s="191">
        <f t="shared" si="26"/>
        <v>0</v>
      </c>
      <c r="H59" s="191">
        <f t="shared" si="26"/>
        <v>0</v>
      </c>
      <c r="I59" s="95"/>
      <c r="J59" s="133">
        <f t="shared" si="15"/>
        <v>0</v>
      </c>
      <c r="K59" s="139" t="str">
        <f t="shared" si="15"/>
        <v>Total subcapitol V (1+2)</v>
      </c>
      <c r="L59" s="140">
        <f t="shared" si="20"/>
        <v>0</v>
      </c>
      <c r="M59" s="191">
        <f>M58+M54</f>
        <v>0</v>
      </c>
      <c r="N59" s="140">
        <f>L59*0.2</f>
        <v>0</v>
      </c>
      <c r="O59" s="140">
        <f t="shared" si="21"/>
        <v>0</v>
      </c>
      <c r="P59" s="140">
        <f t="shared" si="22"/>
        <v>0</v>
      </c>
      <c r="Q59" s="95"/>
      <c r="R59" s="138"/>
      <c r="S59" s="139" t="str">
        <f t="shared" si="16"/>
        <v>Total subcapitol V (1+2)</v>
      </c>
      <c r="T59" s="190">
        <f>D59+L59</f>
        <v>0</v>
      </c>
      <c r="U59" s="190">
        <f t="shared" si="25"/>
        <v>0</v>
      </c>
      <c r="V59" s="190">
        <f t="shared" si="25"/>
        <v>0</v>
      </c>
      <c r="W59" s="190">
        <f t="shared" si="25"/>
        <v>0</v>
      </c>
      <c r="X59" s="190">
        <f>H59+P59</f>
        <v>0</v>
      </c>
      <c r="Y59" s="100"/>
    </row>
    <row r="60" spans="1:25" x14ac:dyDescent="0.25">
      <c r="A60" s="95"/>
      <c r="B60" s="138"/>
      <c r="C60" s="139" t="s">
        <v>489</v>
      </c>
      <c r="D60" s="191">
        <f>D59+D49+D41+D33+D20</f>
        <v>0</v>
      </c>
      <c r="E60" s="191">
        <f>E59+E49+E41+E33+E20</f>
        <v>0</v>
      </c>
      <c r="F60" s="191">
        <f t="shared" ref="F60:H60" si="27">F59+F49+F41+F33+F20</f>
        <v>0</v>
      </c>
      <c r="G60" s="191">
        <f t="shared" si="27"/>
        <v>0</v>
      </c>
      <c r="H60" s="191">
        <f t="shared" si="27"/>
        <v>0</v>
      </c>
      <c r="I60" s="95"/>
      <c r="J60" s="133">
        <f t="shared" si="15"/>
        <v>0</v>
      </c>
      <c r="K60" s="139" t="str">
        <f t="shared" si="15"/>
        <v>Total Infiintare plantatie (I+II+III+IV+V)</v>
      </c>
      <c r="L60" s="140">
        <f t="shared" si="20"/>
        <v>0</v>
      </c>
      <c r="M60" s="191">
        <f>M59+M49+M41+M33+M20</f>
        <v>0</v>
      </c>
      <c r="N60" s="140">
        <f>L60*0.2</f>
        <v>0</v>
      </c>
      <c r="O60" s="140">
        <f t="shared" si="21"/>
        <v>0</v>
      </c>
      <c r="P60" s="140">
        <f t="shared" si="22"/>
        <v>0</v>
      </c>
      <c r="Q60" s="95"/>
      <c r="R60" s="138"/>
      <c r="S60" s="139" t="str">
        <f t="shared" si="16"/>
        <v>Total Infiintare plantatie (I+II+III+IV+V)</v>
      </c>
      <c r="T60" s="190">
        <f>D60+L60</f>
        <v>0</v>
      </c>
      <c r="U60" s="190">
        <f t="shared" si="25"/>
        <v>0</v>
      </c>
      <c r="V60" s="190">
        <f t="shared" si="25"/>
        <v>0</v>
      </c>
      <c r="W60" s="190">
        <f t="shared" si="25"/>
        <v>0</v>
      </c>
      <c r="X60" s="190">
        <f>H60+P60</f>
        <v>0</v>
      </c>
      <c r="Y60" s="100"/>
    </row>
    <row r="61" spans="1:25" x14ac:dyDescent="0.25">
      <c r="A61" s="95"/>
      <c r="B61" s="382" t="s">
        <v>490</v>
      </c>
      <c r="C61" s="382"/>
      <c r="D61" s="382"/>
      <c r="E61" s="382"/>
      <c r="F61" s="382"/>
      <c r="G61" s="382"/>
      <c r="H61" s="382"/>
      <c r="I61" s="95"/>
      <c r="J61" s="382" t="s">
        <v>147</v>
      </c>
      <c r="K61" s="382"/>
      <c r="L61" s="382"/>
      <c r="M61" s="382"/>
      <c r="N61" s="382"/>
      <c r="O61" s="382"/>
      <c r="P61" s="382"/>
      <c r="Q61" s="95"/>
      <c r="R61" s="382" t="s">
        <v>147</v>
      </c>
      <c r="S61" s="382"/>
      <c r="T61" s="382"/>
      <c r="U61" s="382"/>
      <c r="V61" s="382"/>
      <c r="W61" s="382"/>
      <c r="X61" s="382"/>
      <c r="Y61" s="100"/>
    </row>
    <row r="62" spans="1:25" x14ac:dyDescent="0.25">
      <c r="A62" s="95"/>
      <c r="B62" s="133">
        <v>1</v>
      </c>
      <c r="C62" s="134" t="s">
        <v>148</v>
      </c>
      <c r="D62" s="135">
        <f>E62*$D$3</f>
        <v>0</v>
      </c>
      <c r="E62" s="136"/>
      <c r="F62" s="134">
        <f>D62*0.2</f>
        <v>0</v>
      </c>
      <c r="G62" s="134">
        <f>D62+F62</f>
        <v>0</v>
      </c>
      <c r="H62" s="134">
        <f>G62/$D$3</f>
        <v>0</v>
      </c>
      <c r="I62" s="95"/>
      <c r="J62" s="133">
        <v>1</v>
      </c>
      <c r="K62" s="134" t="s">
        <v>148</v>
      </c>
      <c r="L62" s="135">
        <f>M62*$D$3</f>
        <v>0</v>
      </c>
      <c r="M62" s="136">
        <v>0</v>
      </c>
      <c r="N62" s="134">
        <f>L62*0.2</f>
        <v>0</v>
      </c>
      <c r="O62" s="134">
        <f>L62+N62</f>
        <v>0</v>
      </c>
      <c r="P62" s="134">
        <f>O62/$D$3</f>
        <v>0</v>
      </c>
      <c r="Q62" s="95"/>
      <c r="R62" s="133">
        <v>1</v>
      </c>
      <c r="S62" s="134" t="s">
        <v>148</v>
      </c>
      <c r="T62" s="134">
        <f>D62+L62</f>
        <v>0</v>
      </c>
      <c r="U62" s="134">
        <f>T62/$D$3</f>
        <v>0</v>
      </c>
      <c r="V62" s="134">
        <f>T62*0.24</f>
        <v>0</v>
      </c>
      <c r="W62" s="134">
        <f>T62+V62</f>
        <v>0</v>
      </c>
      <c r="X62" s="134">
        <f>W62/$D$3</f>
        <v>0</v>
      </c>
      <c r="Y62" s="100"/>
    </row>
    <row r="63" spans="1:25" x14ac:dyDescent="0.25">
      <c r="A63" s="95"/>
      <c r="B63" s="133">
        <v>2</v>
      </c>
      <c r="C63" s="134" t="s">
        <v>149</v>
      </c>
      <c r="D63" s="135">
        <f>E63*$D$3</f>
        <v>0</v>
      </c>
      <c r="E63" s="136"/>
      <c r="F63" s="134">
        <f>D63*0.2</f>
        <v>0</v>
      </c>
      <c r="G63" s="134">
        <f>D63+F63</f>
        <v>0</v>
      </c>
      <c r="H63" s="134">
        <f>G63/$D$3</f>
        <v>0</v>
      </c>
      <c r="I63" s="95"/>
      <c r="J63" s="133">
        <v>2</v>
      </c>
      <c r="K63" s="134" t="s">
        <v>149</v>
      </c>
      <c r="L63" s="135">
        <f>M63*$D$3</f>
        <v>0</v>
      </c>
      <c r="M63" s="136">
        <v>0</v>
      </c>
      <c r="N63" s="134">
        <f>L63*0.2</f>
        <v>0</v>
      </c>
      <c r="O63" s="134">
        <f>L63+N63</f>
        <v>0</v>
      </c>
      <c r="P63" s="134">
        <f>O63/$D$3</f>
        <v>0</v>
      </c>
      <c r="Q63" s="95"/>
      <c r="R63" s="133">
        <v>2</v>
      </c>
      <c r="S63" s="134" t="s">
        <v>149</v>
      </c>
      <c r="T63" s="134">
        <f>D63+L63</f>
        <v>0</v>
      </c>
      <c r="U63" s="134">
        <f>T63/$D$3</f>
        <v>0</v>
      </c>
      <c r="V63" s="134">
        <f>T63*0.24</f>
        <v>0</v>
      </c>
      <c r="W63" s="134">
        <f>T63+V63</f>
        <v>0</v>
      </c>
      <c r="X63" s="134">
        <f>W63/$D$3</f>
        <v>0</v>
      </c>
      <c r="Y63" s="100"/>
    </row>
    <row r="64" spans="1:25" x14ac:dyDescent="0.25">
      <c r="A64" s="95"/>
      <c r="B64" s="133">
        <v>3</v>
      </c>
      <c r="C64" s="134" t="s">
        <v>101</v>
      </c>
      <c r="D64" s="135">
        <f>E64*$D$3</f>
        <v>0</v>
      </c>
      <c r="E64" s="136"/>
      <c r="F64" s="134">
        <f>D64*0.2</f>
        <v>0</v>
      </c>
      <c r="G64" s="134">
        <f>D64+F64</f>
        <v>0</v>
      </c>
      <c r="H64" s="134">
        <f>G64/$D$3</f>
        <v>0</v>
      </c>
      <c r="I64" s="95"/>
      <c r="J64" s="133">
        <v>3</v>
      </c>
      <c r="K64" s="134" t="s">
        <v>101</v>
      </c>
      <c r="L64" s="135">
        <f>M64*$D$3</f>
        <v>0</v>
      </c>
      <c r="M64" s="136">
        <v>0</v>
      </c>
      <c r="N64" s="134">
        <f>L64*0.2</f>
        <v>0</v>
      </c>
      <c r="O64" s="134">
        <f>L64+N64</f>
        <v>0</v>
      </c>
      <c r="P64" s="134">
        <f>O64/$D$3</f>
        <v>0</v>
      </c>
      <c r="Q64" s="95"/>
      <c r="R64" s="133">
        <v>3</v>
      </c>
      <c r="S64" s="134" t="s">
        <v>101</v>
      </c>
      <c r="T64" s="134">
        <f>D64+L64</f>
        <v>0</v>
      </c>
      <c r="U64" s="134">
        <f>T64/$D$3</f>
        <v>0</v>
      </c>
      <c r="V64" s="134">
        <f>T64*0.24</f>
        <v>0</v>
      </c>
      <c r="W64" s="134">
        <f>T64+V64</f>
        <v>0</v>
      </c>
      <c r="X64" s="134">
        <f>W64/$D$3</f>
        <v>0</v>
      </c>
      <c r="Y64" s="100"/>
    </row>
    <row r="65" spans="1:25" x14ac:dyDescent="0.25">
      <c r="A65" s="95"/>
      <c r="B65" s="138"/>
      <c r="C65" s="139" t="s">
        <v>146</v>
      </c>
      <c r="D65" s="191">
        <f>SUM(D62:D64)</f>
        <v>0</v>
      </c>
      <c r="E65" s="191">
        <f>SUM(E62:E64)</f>
        <v>0</v>
      </c>
      <c r="F65" s="191">
        <f t="shared" ref="F65:H65" si="28">SUM(F62:F64)</f>
        <v>0</v>
      </c>
      <c r="G65" s="191">
        <f t="shared" si="28"/>
        <v>0</v>
      </c>
      <c r="H65" s="191">
        <f t="shared" si="28"/>
        <v>0</v>
      </c>
      <c r="I65" s="95"/>
      <c r="J65" s="138"/>
      <c r="K65" s="139" t="s">
        <v>150</v>
      </c>
      <c r="L65" s="140">
        <f>SUM(L62:L64)</f>
        <v>0</v>
      </c>
      <c r="M65" s="191">
        <f>SUM(M62:M64)</f>
        <v>0</v>
      </c>
      <c r="N65" s="140">
        <f>SUM(N62:N64)</f>
        <v>0</v>
      </c>
      <c r="O65" s="140">
        <f>SUM(O62:O64)</f>
        <v>0</v>
      </c>
      <c r="P65" s="140">
        <f>SUM(P62:P64)</f>
        <v>0</v>
      </c>
      <c r="Q65" s="95"/>
      <c r="R65" s="138"/>
      <c r="S65" s="139" t="s">
        <v>150</v>
      </c>
      <c r="T65" s="140">
        <f>SUM(T62:T64)</f>
        <v>0</v>
      </c>
      <c r="U65" s="140">
        <f>SUM(U62:U64)</f>
        <v>0</v>
      </c>
      <c r="V65" s="140">
        <f>SUM(V62:V64)</f>
        <v>0</v>
      </c>
      <c r="W65" s="140">
        <f>SUM(W62:W64)</f>
        <v>0</v>
      </c>
      <c r="X65" s="140">
        <f>SUM(X62:X64)</f>
        <v>0</v>
      </c>
      <c r="Y65" s="100"/>
    </row>
    <row r="66" spans="1:25" x14ac:dyDescent="0.25">
      <c r="A66" s="95"/>
      <c r="B66" s="142"/>
      <c r="C66" s="107" t="s">
        <v>491</v>
      </c>
      <c r="D66" s="110">
        <f>D65+D60</f>
        <v>0</v>
      </c>
      <c r="E66" s="110">
        <f>E65+E60</f>
        <v>0</v>
      </c>
      <c r="F66" s="110">
        <f>F65+F60</f>
        <v>0</v>
      </c>
      <c r="G66" s="110">
        <f>G65+G60</f>
        <v>0</v>
      </c>
      <c r="H66" s="110">
        <f>H65+H60</f>
        <v>0</v>
      </c>
      <c r="I66" s="95"/>
      <c r="J66" s="142"/>
      <c r="K66" s="107" t="s">
        <v>151</v>
      </c>
      <c r="L66" s="110">
        <f>L65+L60</f>
        <v>0</v>
      </c>
      <c r="M66" s="110">
        <f>M65+M60</f>
        <v>0</v>
      </c>
      <c r="N66" s="110">
        <f>N65+N60</f>
        <v>0</v>
      </c>
      <c r="O66" s="110">
        <f>O65+O60</f>
        <v>0</v>
      </c>
      <c r="P66" s="110">
        <f>P65+P60</f>
        <v>0</v>
      </c>
      <c r="Q66" s="95"/>
      <c r="R66" s="142"/>
      <c r="S66" s="107" t="s">
        <v>151</v>
      </c>
      <c r="T66" s="110">
        <f>T65+T60</f>
        <v>0</v>
      </c>
      <c r="U66" s="110">
        <f>U65+U60</f>
        <v>0</v>
      </c>
      <c r="V66" s="110">
        <f>V65+V60</f>
        <v>0</v>
      </c>
      <c r="W66" s="110">
        <f>W65+W60</f>
        <v>0</v>
      </c>
      <c r="X66" s="110">
        <f>X65+X60</f>
        <v>0</v>
      </c>
      <c r="Y66" s="100"/>
    </row>
    <row r="67" spans="1:25" x14ac:dyDescent="0.25">
      <c r="A67" s="100"/>
      <c r="B67" s="100"/>
      <c r="C67" s="100"/>
      <c r="D67" s="100"/>
      <c r="E67" s="100"/>
      <c r="F67" s="100"/>
      <c r="G67" s="100"/>
      <c r="H67" s="143">
        <f>H66-E66</f>
        <v>0</v>
      </c>
      <c r="I67" s="100"/>
      <c r="J67" s="100"/>
      <c r="K67" s="100"/>
      <c r="L67" s="100"/>
      <c r="M67" s="100"/>
      <c r="N67" s="100"/>
      <c r="O67" s="100"/>
      <c r="P67" s="143">
        <f>P66-M66</f>
        <v>0</v>
      </c>
      <c r="Q67" s="100"/>
      <c r="R67" s="100"/>
      <c r="S67" s="100"/>
      <c r="T67" s="100"/>
      <c r="U67" s="100"/>
      <c r="V67" s="100"/>
      <c r="W67" s="100"/>
      <c r="X67" s="100"/>
      <c r="Y67" s="100"/>
    </row>
    <row r="68" spans="1:25" x14ac:dyDescent="0.25">
      <c r="A68" s="100"/>
      <c r="B68" s="100"/>
      <c r="C68" s="100"/>
      <c r="D68" s="100"/>
      <c r="E68" s="100"/>
      <c r="F68" s="143"/>
      <c r="G68" s="100"/>
      <c r="H68" s="143">
        <f>H60-E60</f>
        <v>0</v>
      </c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</row>
    <row r="69" spans="1:25" x14ac:dyDescent="0.25">
      <c r="A69" s="100"/>
      <c r="B69" s="100"/>
      <c r="C69" s="100"/>
      <c r="D69" s="100"/>
      <c r="E69" s="100"/>
      <c r="F69" s="100"/>
      <c r="G69" s="100"/>
      <c r="H69" s="143">
        <f>H65-E65</f>
        <v>0</v>
      </c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</row>
    <row r="70" spans="1:25" x14ac:dyDescent="0.25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</row>
  </sheetData>
  <mergeCells count="33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61:H61"/>
    <mergeCell ref="J61:P61"/>
    <mergeCell ref="R61:X6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7030A0"/>
  </sheetPr>
  <dimension ref="A1:M60"/>
  <sheetViews>
    <sheetView topLeftCell="A25" workbookViewId="0">
      <selection activeCell="H57" sqref="H57:H58"/>
    </sheetView>
  </sheetViews>
  <sheetFormatPr defaultColWidth="9.140625" defaultRowHeight="12.75" x14ac:dyDescent="0.25"/>
  <cols>
    <col min="1" max="2" width="9.140625" style="101"/>
    <col min="3" max="3" width="9.28515625" style="101" bestFit="1" customWidth="1"/>
    <col min="4" max="4" width="46.28515625" style="101" customWidth="1"/>
    <col min="5" max="8" width="9.28515625" style="101" bestFit="1" customWidth="1"/>
    <col min="9" max="10" width="12.7109375" style="101" bestFit="1" customWidth="1"/>
    <col min="11" max="12" width="9.140625" style="101"/>
    <col min="13" max="13" width="9.28515625" style="101" bestFit="1" customWidth="1"/>
    <col min="14" max="16384" width="9.140625" style="101"/>
  </cols>
  <sheetData>
    <row r="1" spans="1:12" x14ac:dyDescent="0.25">
      <c r="A1" s="20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2" x14ac:dyDescent="0.25">
      <c r="A2" s="203"/>
      <c r="B2" s="203"/>
      <c r="C2" s="203"/>
      <c r="D2" s="204" t="s">
        <v>375</v>
      </c>
      <c r="E2" s="204">
        <f>IPOTEZE!C4</f>
        <v>4.9226999999999999</v>
      </c>
      <c r="F2" s="203"/>
      <c r="G2" s="203"/>
      <c r="H2" s="203"/>
      <c r="I2" s="203"/>
      <c r="J2" s="203"/>
      <c r="K2" s="203"/>
      <c r="L2" s="203"/>
    </row>
    <row r="3" spans="1:12" ht="13.5" thickBot="1" x14ac:dyDescent="0.3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</row>
    <row r="4" spans="1:12" ht="13.5" thickBot="1" x14ac:dyDescent="0.3">
      <c r="A4" s="203"/>
      <c r="B4" s="203"/>
      <c r="C4" s="434" t="s">
        <v>382</v>
      </c>
      <c r="D4" s="435"/>
      <c r="E4" s="435"/>
      <c r="F4" s="435"/>
      <c r="G4" s="435"/>
      <c r="H4" s="435"/>
      <c r="I4" s="435"/>
      <c r="J4" s="436"/>
      <c r="K4" s="203"/>
      <c r="L4" s="203"/>
    </row>
    <row r="5" spans="1:12" ht="26.25" thickBot="1" x14ac:dyDescent="0.3">
      <c r="A5" s="203"/>
      <c r="B5" s="203"/>
      <c r="C5" s="205" t="s">
        <v>172</v>
      </c>
      <c r="D5" s="206" t="s">
        <v>349</v>
      </c>
      <c r="E5" s="207" t="s">
        <v>356</v>
      </c>
      <c r="F5" s="207" t="s">
        <v>369</v>
      </c>
      <c r="G5" s="207" t="s">
        <v>370</v>
      </c>
      <c r="H5" s="207" t="s">
        <v>371</v>
      </c>
      <c r="I5" s="207" t="s">
        <v>357</v>
      </c>
      <c r="J5" s="208" t="s">
        <v>358</v>
      </c>
      <c r="K5" s="203"/>
      <c r="L5" s="203"/>
    </row>
    <row r="6" spans="1:12" ht="25.5" x14ac:dyDescent="0.25">
      <c r="A6" s="203"/>
      <c r="B6" s="203"/>
      <c r="C6" s="209">
        <v>1</v>
      </c>
      <c r="D6" s="210" t="s">
        <v>350</v>
      </c>
      <c r="E6" s="211">
        <v>200</v>
      </c>
      <c r="F6" s="212">
        <v>2</v>
      </c>
      <c r="G6" s="213">
        <f>H6*$E$2</f>
        <v>0</v>
      </c>
      <c r="H6" s="212"/>
      <c r="I6" s="214">
        <f>E6*H6*F6</f>
        <v>0</v>
      </c>
      <c r="J6" s="215">
        <f>I6*$E$2</f>
        <v>0</v>
      </c>
      <c r="K6" s="203"/>
      <c r="L6" s="203"/>
    </row>
    <row r="7" spans="1:12" x14ac:dyDescent="0.25">
      <c r="A7" s="203"/>
      <c r="B7" s="203"/>
      <c r="C7" s="209">
        <v>2</v>
      </c>
      <c r="D7" s="216" t="s">
        <v>351</v>
      </c>
      <c r="E7" s="217">
        <v>100</v>
      </c>
      <c r="F7" s="218">
        <v>2</v>
      </c>
      <c r="G7" s="213">
        <f t="shared" ref="G7:G11" si="0">H7*$E$2</f>
        <v>0</v>
      </c>
      <c r="H7" s="212"/>
      <c r="I7" s="214">
        <f t="shared" ref="I7:I11" si="1">E7*H7*F7</f>
        <v>0</v>
      </c>
      <c r="J7" s="215">
        <f t="shared" ref="J7:J11" si="2">I7*$E$2</f>
        <v>0</v>
      </c>
      <c r="K7" s="203"/>
      <c r="L7" s="203"/>
    </row>
    <row r="8" spans="1:12" x14ac:dyDescent="0.25">
      <c r="A8" s="203"/>
      <c r="B8" s="203"/>
      <c r="C8" s="209">
        <v>3</v>
      </c>
      <c r="D8" s="216" t="s">
        <v>352</v>
      </c>
      <c r="E8" s="217">
        <v>60</v>
      </c>
      <c r="F8" s="218">
        <v>2</v>
      </c>
      <c r="G8" s="213">
        <f t="shared" si="0"/>
        <v>0</v>
      </c>
      <c r="H8" s="212"/>
      <c r="I8" s="214">
        <f t="shared" si="1"/>
        <v>0</v>
      </c>
      <c r="J8" s="215">
        <f t="shared" si="2"/>
        <v>0</v>
      </c>
      <c r="K8" s="203"/>
      <c r="L8" s="203"/>
    </row>
    <row r="9" spans="1:12" ht="26.25" customHeight="1" x14ac:dyDescent="0.25">
      <c r="A9" s="203"/>
      <c r="B9" s="203"/>
      <c r="C9" s="209">
        <v>4</v>
      </c>
      <c r="D9" s="216" t="s">
        <v>353</v>
      </c>
      <c r="E9" s="217">
        <v>50</v>
      </c>
      <c r="F9" s="218">
        <v>2</v>
      </c>
      <c r="G9" s="213">
        <f t="shared" si="0"/>
        <v>0</v>
      </c>
      <c r="H9" s="212"/>
      <c r="I9" s="214">
        <f t="shared" si="1"/>
        <v>0</v>
      </c>
      <c r="J9" s="215">
        <f t="shared" si="2"/>
        <v>0</v>
      </c>
      <c r="K9" s="203"/>
      <c r="L9" s="203"/>
    </row>
    <row r="10" spans="1:12" ht="25.5" x14ac:dyDescent="0.25">
      <c r="A10" s="203"/>
      <c r="B10" s="203"/>
      <c r="C10" s="209">
        <v>5</v>
      </c>
      <c r="D10" s="216" t="s">
        <v>354</v>
      </c>
      <c r="E10" s="217">
        <v>50</v>
      </c>
      <c r="F10" s="218">
        <v>2</v>
      </c>
      <c r="G10" s="213">
        <f t="shared" si="0"/>
        <v>0</v>
      </c>
      <c r="H10" s="212"/>
      <c r="I10" s="214">
        <f t="shared" si="1"/>
        <v>0</v>
      </c>
      <c r="J10" s="215">
        <f t="shared" si="2"/>
        <v>0</v>
      </c>
      <c r="K10" s="203"/>
      <c r="L10" s="203"/>
    </row>
    <row r="11" spans="1:12" ht="13.5" thickBot="1" x14ac:dyDescent="0.3">
      <c r="A11" s="203"/>
      <c r="B11" s="203"/>
      <c r="C11" s="219">
        <v>6</v>
      </c>
      <c r="D11" s="220" t="s">
        <v>355</v>
      </c>
      <c r="E11" s="221">
        <v>30</v>
      </c>
      <c r="F11" s="222">
        <v>2</v>
      </c>
      <c r="G11" s="213">
        <f t="shared" si="0"/>
        <v>0</v>
      </c>
      <c r="H11" s="212"/>
      <c r="I11" s="214">
        <f t="shared" si="1"/>
        <v>0</v>
      </c>
      <c r="J11" s="215">
        <f t="shared" si="2"/>
        <v>0</v>
      </c>
      <c r="K11" s="203"/>
      <c r="L11" s="203"/>
    </row>
    <row r="12" spans="1:12" ht="13.5" thickBot="1" x14ac:dyDescent="0.3">
      <c r="A12" s="203"/>
      <c r="B12" s="203"/>
      <c r="C12" s="223"/>
      <c r="D12" s="224" t="s">
        <v>168</v>
      </c>
      <c r="E12" s="225">
        <f>SUM(E6:E11)</f>
        <v>490</v>
      </c>
      <c r="F12" s="226"/>
      <c r="G12" s="226" t="s">
        <v>3</v>
      </c>
      <c r="H12" s="226" t="s">
        <v>3</v>
      </c>
      <c r="I12" s="227">
        <f>SUM(I6:I11)</f>
        <v>0</v>
      </c>
      <c r="J12" s="228">
        <f>SUM(J6:J11)</f>
        <v>0</v>
      </c>
      <c r="K12" s="203"/>
      <c r="L12" s="203"/>
    </row>
    <row r="13" spans="1:12" ht="13.5" thickBot="1" x14ac:dyDescent="0.3">
      <c r="A13" s="203"/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</row>
    <row r="14" spans="1:12" ht="13.5" thickBot="1" x14ac:dyDescent="0.3">
      <c r="A14" s="203"/>
      <c r="B14" s="203"/>
      <c r="C14" s="434" t="s">
        <v>381</v>
      </c>
      <c r="D14" s="435"/>
      <c r="E14" s="435"/>
      <c r="F14" s="435"/>
      <c r="G14" s="435"/>
      <c r="H14" s="435"/>
      <c r="I14" s="435"/>
      <c r="J14" s="436"/>
      <c r="K14" s="203"/>
      <c r="L14" s="203"/>
    </row>
    <row r="15" spans="1:12" ht="26.25" thickBot="1" x14ac:dyDescent="0.3">
      <c r="A15" s="203"/>
      <c r="B15" s="203"/>
      <c r="C15" s="206" t="s">
        <v>172</v>
      </c>
      <c r="D15" s="208" t="s">
        <v>349</v>
      </c>
      <c r="E15" s="229" t="s">
        <v>356</v>
      </c>
      <c r="F15" s="207" t="s">
        <v>369</v>
      </c>
      <c r="G15" s="207" t="s">
        <v>370</v>
      </c>
      <c r="H15" s="207" t="s">
        <v>371</v>
      </c>
      <c r="I15" s="207" t="s">
        <v>357</v>
      </c>
      <c r="J15" s="208" t="s">
        <v>358</v>
      </c>
      <c r="K15" s="203"/>
      <c r="L15" s="203"/>
    </row>
    <row r="16" spans="1:12" ht="25.5" x14ac:dyDescent="0.25">
      <c r="A16" s="203"/>
      <c r="B16" s="203"/>
      <c r="C16" s="230">
        <v>1</v>
      </c>
      <c r="D16" s="210" t="s">
        <v>359</v>
      </c>
      <c r="E16" s="231">
        <v>0</v>
      </c>
      <c r="F16" s="232">
        <v>1</v>
      </c>
      <c r="G16" s="233">
        <f>H16*$E$2</f>
        <v>0</v>
      </c>
      <c r="H16" s="232">
        <v>0</v>
      </c>
      <c r="I16" s="233">
        <f>E16*F16*H16</f>
        <v>0</v>
      </c>
      <c r="J16" s="215">
        <f>I16*$E$2</f>
        <v>0</v>
      </c>
      <c r="K16" s="203"/>
      <c r="L16" s="203"/>
    </row>
    <row r="17" spans="1:13" ht="25.5" x14ac:dyDescent="0.25">
      <c r="A17" s="203"/>
      <c r="B17" s="203"/>
      <c r="C17" s="234">
        <v>2</v>
      </c>
      <c r="D17" s="235" t="s">
        <v>360</v>
      </c>
      <c r="E17" s="236">
        <v>0</v>
      </c>
      <c r="F17" s="237">
        <v>1</v>
      </c>
      <c r="G17" s="233">
        <f t="shared" ref="G17:G21" si="3">H17*$E$2</f>
        <v>0</v>
      </c>
      <c r="H17" s="237">
        <v>0</v>
      </c>
      <c r="I17" s="233">
        <f t="shared" ref="I17:I21" si="4">E17*F17*H17</f>
        <v>0</v>
      </c>
      <c r="J17" s="215">
        <f t="shared" ref="J17:J21" si="5">I17*$E$2</f>
        <v>0</v>
      </c>
      <c r="K17" s="203"/>
      <c r="L17" s="203"/>
    </row>
    <row r="18" spans="1:13" ht="51" x14ac:dyDescent="0.25">
      <c r="A18" s="203"/>
      <c r="B18" s="203"/>
      <c r="C18" s="234">
        <v>3</v>
      </c>
      <c r="D18" s="216" t="s">
        <v>361</v>
      </c>
      <c r="E18" s="236">
        <v>0</v>
      </c>
      <c r="F18" s="237">
        <v>1</v>
      </c>
      <c r="G18" s="233">
        <f t="shared" si="3"/>
        <v>0</v>
      </c>
      <c r="H18" s="237">
        <v>0</v>
      </c>
      <c r="I18" s="233">
        <f t="shared" si="4"/>
        <v>0</v>
      </c>
      <c r="J18" s="215">
        <f t="shared" si="5"/>
        <v>0</v>
      </c>
      <c r="K18" s="203"/>
      <c r="L18" s="203"/>
    </row>
    <row r="19" spans="1:13" x14ac:dyDescent="0.25">
      <c r="A19" s="203"/>
      <c r="B19" s="203"/>
      <c r="C19" s="234">
        <v>4</v>
      </c>
      <c r="D19" s="216" t="s">
        <v>362</v>
      </c>
      <c r="E19" s="236">
        <v>0</v>
      </c>
      <c r="F19" s="237">
        <v>1</v>
      </c>
      <c r="G19" s="233">
        <f t="shared" si="3"/>
        <v>0</v>
      </c>
      <c r="H19" s="237">
        <v>0</v>
      </c>
      <c r="I19" s="233">
        <f t="shared" si="4"/>
        <v>0</v>
      </c>
      <c r="J19" s="215">
        <f t="shared" si="5"/>
        <v>0</v>
      </c>
      <c r="K19" s="203"/>
      <c r="L19" s="203"/>
    </row>
    <row r="20" spans="1:13" x14ac:dyDescent="0.25">
      <c r="A20" s="203"/>
      <c r="B20" s="203"/>
      <c r="C20" s="234">
        <v>5</v>
      </c>
      <c r="D20" s="216" t="s">
        <v>363</v>
      </c>
      <c r="E20" s="236">
        <v>0</v>
      </c>
      <c r="F20" s="237">
        <v>1</v>
      </c>
      <c r="G20" s="233">
        <f t="shared" si="3"/>
        <v>0</v>
      </c>
      <c r="H20" s="237">
        <v>0</v>
      </c>
      <c r="I20" s="233">
        <f t="shared" si="4"/>
        <v>0</v>
      </c>
      <c r="J20" s="215">
        <f t="shared" si="5"/>
        <v>0</v>
      </c>
      <c r="K20" s="203"/>
      <c r="L20" s="203"/>
    </row>
    <row r="21" spans="1:13" ht="36.75" customHeight="1" thickBot="1" x14ac:dyDescent="0.3">
      <c r="A21" s="203"/>
      <c r="B21" s="203"/>
      <c r="C21" s="234">
        <v>6</v>
      </c>
      <c r="D21" s="235" t="s">
        <v>364</v>
      </c>
      <c r="E21" s="236">
        <v>0</v>
      </c>
      <c r="F21" s="237">
        <v>1</v>
      </c>
      <c r="G21" s="233">
        <f t="shared" si="3"/>
        <v>0</v>
      </c>
      <c r="H21" s="237">
        <v>0</v>
      </c>
      <c r="I21" s="233">
        <f t="shared" si="4"/>
        <v>0</v>
      </c>
      <c r="J21" s="215">
        <f t="shared" si="5"/>
        <v>0</v>
      </c>
      <c r="K21" s="203"/>
      <c r="L21" s="203"/>
    </row>
    <row r="22" spans="1:13" ht="13.5" thickBot="1" x14ac:dyDescent="0.3">
      <c r="A22" s="203"/>
      <c r="B22" s="203"/>
      <c r="C22" s="429" t="s">
        <v>168</v>
      </c>
      <c r="D22" s="430"/>
      <c r="E22" s="238">
        <f>SUM(E16:E21)</f>
        <v>0</v>
      </c>
      <c r="F22" s="239"/>
      <c r="G22" s="239" t="s">
        <v>3</v>
      </c>
      <c r="H22" s="239" t="s">
        <v>3</v>
      </c>
      <c r="I22" s="240">
        <f>SUM(I16:I21)</f>
        <v>0</v>
      </c>
      <c r="J22" s="228">
        <f>SUM(J16:J21)</f>
        <v>0</v>
      </c>
      <c r="K22" s="203"/>
      <c r="L22" s="203"/>
    </row>
    <row r="23" spans="1:13" ht="13.5" thickBot="1" x14ac:dyDescent="0.3">
      <c r="A23" s="203"/>
      <c r="B23" s="203"/>
      <c r="C23" s="203"/>
      <c r="D23" s="203"/>
      <c r="E23" s="203"/>
      <c r="F23" s="203"/>
      <c r="G23" s="203"/>
      <c r="H23" s="203"/>
      <c r="I23" s="203"/>
      <c r="J23" s="203"/>
      <c r="K23" s="203"/>
      <c r="L23" s="203"/>
    </row>
    <row r="24" spans="1:13" ht="13.5" thickBot="1" x14ac:dyDescent="0.3">
      <c r="A24" s="203"/>
      <c r="B24" s="203"/>
      <c r="C24" s="434" t="s">
        <v>380</v>
      </c>
      <c r="D24" s="435"/>
      <c r="E24" s="435"/>
      <c r="F24" s="435"/>
      <c r="G24" s="435"/>
      <c r="H24" s="435"/>
      <c r="I24" s="435"/>
      <c r="J24" s="436"/>
      <c r="K24" s="203"/>
      <c r="L24" s="203"/>
    </row>
    <row r="25" spans="1:13" ht="26.25" thickBot="1" x14ac:dyDescent="0.3">
      <c r="A25" s="203"/>
      <c r="B25" s="203"/>
      <c r="C25" s="224" t="s">
        <v>172</v>
      </c>
      <c r="D25" s="229" t="s">
        <v>349</v>
      </c>
      <c r="E25" s="207" t="s">
        <v>356</v>
      </c>
      <c r="F25" s="207" t="s">
        <v>369</v>
      </c>
      <c r="G25" s="207" t="s">
        <v>370</v>
      </c>
      <c r="H25" s="207" t="s">
        <v>371</v>
      </c>
      <c r="I25" s="207" t="s">
        <v>357</v>
      </c>
      <c r="J25" s="208" t="s">
        <v>358</v>
      </c>
      <c r="K25" s="203"/>
      <c r="L25" s="203"/>
    </row>
    <row r="26" spans="1:13" x14ac:dyDescent="0.25">
      <c r="A26" s="203"/>
      <c r="B26" s="203"/>
      <c r="C26" s="241"/>
      <c r="D26" s="242" t="s">
        <v>71</v>
      </c>
      <c r="E26" s="243">
        <v>0</v>
      </c>
      <c r="F26" s="244">
        <v>0</v>
      </c>
      <c r="G26" s="245">
        <f>H26*$E$2</f>
        <v>0</v>
      </c>
      <c r="H26" s="244"/>
      <c r="I26" s="245">
        <f>E26*F26*H26</f>
        <v>0</v>
      </c>
      <c r="J26" s="246">
        <f>I26*$E$2</f>
        <v>0</v>
      </c>
      <c r="K26" s="203"/>
      <c r="L26" s="203"/>
    </row>
    <row r="27" spans="1:13" x14ac:dyDescent="0.25">
      <c r="A27" s="203"/>
      <c r="B27" s="203"/>
      <c r="C27" s="247"/>
      <c r="D27" s="248" t="s">
        <v>72</v>
      </c>
      <c r="E27" s="249">
        <v>150</v>
      </c>
      <c r="F27" s="250">
        <v>2</v>
      </c>
      <c r="G27" s="245">
        <f t="shared" ref="G27:G32" si="6">H27*$E$2</f>
        <v>0</v>
      </c>
      <c r="H27" s="250"/>
      <c r="I27" s="245">
        <f t="shared" ref="I27:I32" si="7">E27*F27*H27</f>
        <v>0</v>
      </c>
      <c r="J27" s="246">
        <f t="shared" ref="J27:J32" si="8">I27*$E$2</f>
        <v>0</v>
      </c>
      <c r="K27" s="203"/>
      <c r="L27" s="203"/>
      <c r="M27" s="101">
        <v>15</v>
      </c>
    </row>
    <row r="28" spans="1:13" ht="25.5" x14ac:dyDescent="0.25">
      <c r="A28" s="203"/>
      <c r="B28" s="203"/>
      <c r="C28" s="247"/>
      <c r="D28" s="216" t="s">
        <v>365</v>
      </c>
      <c r="E28" s="249">
        <v>180</v>
      </c>
      <c r="F28" s="250">
        <v>1</v>
      </c>
      <c r="G28" s="245">
        <f t="shared" si="6"/>
        <v>0</v>
      </c>
      <c r="H28" s="250"/>
      <c r="I28" s="245">
        <f t="shared" si="7"/>
        <v>0</v>
      </c>
      <c r="J28" s="246">
        <f t="shared" si="8"/>
        <v>0</v>
      </c>
      <c r="K28" s="203"/>
      <c r="L28" s="203"/>
    </row>
    <row r="29" spans="1:13" x14ac:dyDescent="0.25">
      <c r="A29" s="203"/>
      <c r="B29" s="203"/>
      <c r="C29" s="247"/>
      <c r="D29" s="216" t="s">
        <v>366</v>
      </c>
      <c r="E29" s="249">
        <v>140</v>
      </c>
      <c r="F29" s="250">
        <v>2</v>
      </c>
      <c r="G29" s="245">
        <f t="shared" si="6"/>
        <v>0</v>
      </c>
      <c r="H29" s="250"/>
      <c r="I29" s="245">
        <f t="shared" si="7"/>
        <v>0</v>
      </c>
      <c r="J29" s="246">
        <f t="shared" si="8"/>
        <v>0</v>
      </c>
      <c r="K29" s="203"/>
      <c r="L29" s="203"/>
    </row>
    <row r="30" spans="1:13" x14ac:dyDescent="0.25">
      <c r="A30" s="203"/>
      <c r="B30" s="203"/>
      <c r="C30" s="247"/>
      <c r="D30" s="216" t="s">
        <v>367</v>
      </c>
      <c r="E30" s="249">
        <v>20</v>
      </c>
      <c r="F30" s="250">
        <v>2</v>
      </c>
      <c r="G30" s="245">
        <f t="shared" si="6"/>
        <v>0</v>
      </c>
      <c r="H30" s="250"/>
      <c r="I30" s="245">
        <f t="shared" si="7"/>
        <v>0</v>
      </c>
      <c r="J30" s="246">
        <f t="shared" si="8"/>
        <v>0</v>
      </c>
      <c r="K30" s="203"/>
      <c r="L30" s="203"/>
    </row>
    <row r="31" spans="1:13" x14ac:dyDescent="0.25">
      <c r="A31" s="203"/>
      <c r="B31" s="203"/>
      <c r="C31" s="247"/>
      <c r="D31" s="216" t="s">
        <v>368</v>
      </c>
      <c r="E31" s="249">
        <v>40</v>
      </c>
      <c r="F31" s="250">
        <v>2</v>
      </c>
      <c r="G31" s="245">
        <f t="shared" si="6"/>
        <v>0</v>
      </c>
      <c r="H31" s="250"/>
      <c r="I31" s="245">
        <f t="shared" si="7"/>
        <v>0</v>
      </c>
      <c r="J31" s="246">
        <f t="shared" si="8"/>
        <v>0</v>
      </c>
      <c r="K31" s="203"/>
      <c r="L31" s="203"/>
    </row>
    <row r="32" spans="1:13" ht="26.25" thickBot="1" x14ac:dyDescent="0.3">
      <c r="A32" s="203"/>
      <c r="B32" s="203"/>
      <c r="C32" s="251"/>
      <c r="D32" s="252" t="s">
        <v>376</v>
      </c>
      <c r="E32" s="253">
        <v>60</v>
      </c>
      <c r="F32" s="254">
        <v>2</v>
      </c>
      <c r="G32" s="245">
        <f t="shared" si="6"/>
        <v>0</v>
      </c>
      <c r="H32" s="254"/>
      <c r="I32" s="245">
        <f t="shared" si="7"/>
        <v>0</v>
      </c>
      <c r="J32" s="246">
        <f t="shared" si="8"/>
        <v>0</v>
      </c>
      <c r="K32" s="203"/>
      <c r="L32" s="203"/>
    </row>
    <row r="33" spans="1:12" ht="15" customHeight="1" thickBot="1" x14ac:dyDescent="0.3">
      <c r="A33" s="203"/>
      <c r="B33" s="203"/>
      <c r="C33" s="441" t="s">
        <v>373</v>
      </c>
      <c r="D33" s="442"/>
      <c r="E33" s="255">
        <f>SUM(E26:E32)</f>
        <v>590</v>
      </c>
      <c r="F33" s="255"/>
      <c r="G33" s="255"/>
      <c r="H33" s="255"/>
      <c r="I33" s="256">
        <f>SUM(I26:I32)</f>
        <v>0</v>
      </c>
      <c r="J33" s="256">
        <f>SUM(J26:J32)</f>
        <v>0</v>
      </c>
      <c r="K33" s="203"/>
      <c r="L33" s="203"/>
    </row>
    <row r="34" spans="1:12" ht="13.5" thickBot="1" x14ac:dyDescent="0.3">
      <c r="A34" s="203"/>
      <c r="B34" s="203"/>
      <c r="C34" s="203"/>
      <c r="D34" s="257"/>
      <c r="E34" s="203"/>
      <c r="F34" s="203"/>
      <c r="G34" s="203"/>
      <c r="H34" s="203"/>
      <c r="I34" s="203"/>
      <c r="J34" s="203"/>
      <c r="K34" s="203"/>
      <c r="L34" s="203"/>
    </row>
    <row r="35" spans="1:12" ht="13.5" thickBot="1" x14ac:dyDescent="0.3">
      <c r="A35" s="203"/>
      <c r="B35" s="203"/>
      <c r="C35" s="431" t="s">
        <v>379</v>
      </c>
      <c r="D35" s="432"/>
      <c r="E35" s="432"/>
      <c r="F35" s="432"/>
      <c r="G35" s="432"/>
      <c r="H35" s="432"/>
      <c r="I35" s="432"/>
      <c r="J35" s="433"/>
      <c r="K35" s="203"/>
      <c r="L35" s="203"/>
    </row>
    <row r="36" spans="1:12" ht="26.25" thickBot="1" x14ac:dyDescent="0.3">
      <c r="A36" s="203"/>
      <c r="B36" s="203"/>
      <c r="C36" s="206" t="s">
        <v>172</v>
      </c>
      <c r="D36" s="207" t="s">
        <v>349</v>
      </c>
      <c r="E36" s="207" t="s">
        <v>356</v>
      </c>
      <c r="F36" s="207" t="s">
        <v>369</v>
      </c>
      <c r="G36" s="207" t="s">
        <v>370</v>
      </c>
      <c r="H36" s="207" t="s">
        <v>371</v>
      </c>
      <c r="I36" s="207" t="s">
        <v>357</v>
      </c>
      <c r="J36" s="208" t="s">
        <v>358</v>
      </c>
      <c r="K36" s="203"/>
      <c r="L36" s="203"/>
    </row>
    <row r="37" spans="1:12" x14ac:dyDescent="0.25">
      <c r="A37" s="203"/>
      <c r="B37" s="203"/>
      <c r="C37" s="258"/>
      <c r="D37" s="242" t="s">
        <v>73</v>
      </c>
      <c r="E37" s="243">
        <v>250</v>
      </c>
      <c r="F37" s="244">
        <v>2</v>
      </c>
      <c r="G37" s="245">
        <f>H37*$E$2</f>
        <v>0</v>
      </c>
      <c r="H37" s="244"/>
      <c r="I37" s="245">
        <f>E37*F37*H37</f>
        <v>0</v>
      </c>
      <c r="J37" s="246">
        <f>I37*$E$2</f>
        <v>0</v>
      </c>
      <c r="K37" s="203"/>
      <c r="L37" s="203"/>
    </row>
    <row r="38" spans="1:12" x14ac:dyDescent="0.25">
      <c r="A38" s="203"/>
      <c r="B38" s="203"/>
      <c r="C38" s="259"/>
      <c r="D38" s="248" t="s">
        <v>74</v>
      </c>
      <c r="E38" s="249">
        <v>75</v>
      </c>
      <c r="F38" s="250">
        <v>2</v>
      </c>
      <c r="G38" s="245">
        <f t="shared" ref="G38:G43" si="9">H38*$E$2</f>
        <v>0</v>
      </c>
      <c r="H38" s="250"/>
      <c r="I38" s="245">
        <f t="shared" ref="I38:I43" si="10">E38*F38*H38</f>
        <v>0</v>
      </c>
      <c r="J38" s="246">
        <f t="shared" ref="J38:J44" si="11">I38*$E$2</f>
        <v>0</v>
      </c>
      <c r="K38" s="203"/>
      <c r="L38" s="203"/>
    </row>
    <row r="39" spans="1:12" x14ac:dyDescent="0.25">
      <c r="A39" s="203"/>
      <c r="B39" s="203"/>
      <c r="C39" s="259"/>
      <c r="D39" s="248" t="s">
        <v>75</v>
      </c>
      <c r="E39" s="249">
        <v>75</v>
      </c>
      <c r="F39" s="250">
        <v>1</v>
      </c>
      <c r="G39" s="245">
        <f t="shared" si="9"/>
        <v>0</v>
      </c>
      <c r="H39" s="250"/>
      <c r="I39" s="245">
        <f t="shared" si="10"/>
        <v>0</v>
      </c>
      <c r="J39" s="246">
        <f t="shared" si="11"/>
        <v>0</v>
      </c>
      <c r="K39" s="203"/>
      <c r="L39" s="203"/>
    </row>
    <row r="40" spans="1:12" x14ac:dyDescent="0.25">
      <c r="A40" s="203"/>
      <c r="B40" s="203"/>
      <c r="C40" s="259"/>
      <c r="D40" s="248" t="s">
        <v>76</v>
      </c>
      <c r="E40" s="249">
        <v>25</v>
      </c>
      <c r="F40" s="250">
        <v>1</v>
      </c>
      <c r="G40" s="245">
        <f t="shared" si="9"/>
        <v>0</v>
      </c>
      <c r="H40" s="250"/>
      <c r="I40" s="245">
        <f t="shared" si="10"/>
        <v>0</v>
      </c>
      <c r="J40" s="246">
        <f t="shared" si="11"/>
        <v>0</v>
      </c>
      <c r="K40" s="203"/>
      <c r="L40" s="203"/>
    </row>
    <row r="41" spans="1:12" ht="25.5" x14ac:dyDescent="0.25">
      <c r="A41" s="203"/>
      <c r="B41" s="203"/>
      <c r="C41" s="259"/>
      <c r="D41" s="248" t="s">
        <v>77</v>
      </c>
      <c r="E41" s="249">
        <v>75</v>
      </c>
      <c r="F41" s="250">
        <v>2</v>
      </c>
      <c r="G41" s="245">
        <f t="shared" si="9"/>
        <v>0</v>
      </c>
      <c r="H41" s="250"/>
      <c r="I41" s="245">
        <f t="shared" si="10"/>
        <v>0</v>
      </c>
      <c r="J41" s="246">
        <f t="shared" si="11"/>
        <v>0</v>
      </c>
      <c r="K41" s="203"/>
      <c r="L41" s="203"/>
    </row>
    <row r="42" spans="1:12" ht="38.25" x14ac:dyDescent="0.25">
      <c r="A42" s="203"/>
      <c r="B42" s="203"/>
      <c r="C42" s="259"/>
      <c r="D42" s="248" t="s">
        <v>78</v>
      </c>
      <c r="E42" s="249">
        <v>0</v>
      </c>
      <c r="F42" s="250">
        <v>0</v>
      </c>
      <c r="G42" s="245">
        <f t="shared" si="9"/>
        <v>0</v>
      </c>
      <c r="H42" s="250"/>
      <c r="I42" s="245">
        <f t="shared" si="10"/>
        <v>0</v>
      </c>
      <c r="J42" s="246">
        <f t="shared" si="11"/>
        <v>0</v>
      </c>
      <c r="K42" s="203"/>
      <c r="L42" s="203"/>
    </row>
    <row r="43" spans="1:12" ht="13.5" thickBot="1" x14ac:dyDescent="0.3">
      <c r="A43" s="203"/>
      <c r="B43" s="203"/>
      <c r="C43" s="260"/>
      <c r="D43" s="261" t="s">
        <v>79</v>
      </c>
      <c r="E43" s="253">
        <v>0</v>
      </c>
      <c r="F43" s="254">
        <v>0</v>
      </c>
      <c r="G43" s="245">
        <f t="shared" si="9"/>
        <v>0</v>
      </c>
      <c r="H43" s="254"/>
      <c r="I43" s="245">
        <f t="shared" si="10"/>
        <v>0</v>
      </c>
      <c r="J43" s="246">
        <f t="shared" si="11"/>
        <v>0</v>
      </c>
      <c r="K43" s="203"/>
      <c r="L43" s="203"/>
    </row>
    <row r="44" spans="1:12" ht="13.5" thickBot="1" x14ac:dyDescent="0.3">
      <c r="A44" s="203"/>
      <c r="B44" s="203"/>
      <c r="C44" s="434" t="s">
        <v>373</v>
      </c>
      <c r="D44" s="435"/>
      <c r="E44" s="262">
        <f>SUM(E37:E43)</f>
        <v>500</v>
      </c>
      <c r="F44" s="255"/>
      <c r="G44" s="255"/>
      <c r="H44" s="255"/>
      <c r="I44" s="263">
        <f>SUM(I37:I43)</f>
        <v>0</v>
      </c>
      <c r="J44" s="264">
        <f t="shared" si="11"/>
        <v>0</v>
      </c>
      <c r="K44" s="203"/>
      <c r="L44" s="203"/>
    </row>
    <row r="45" spans="1:12" ht="13.5" thickBot="1" x14ac:dyDescent="0.3">
      <c r="A45" s="203"/>
      <c r="B45" s="203"/>
      <c r="C45" s="203"/>
      <c r="D45" s="203"/>
      <c r="E45" s="203"/>
      <c r="F45" s="203"/>
      <c r="G45" s="203"/>
      <c r="H45" s="203"/>
      <c r="I45" s="203"/>
      <c r="J45" s="203"/>
      <c r="K45" s="203"/>
      <c r="L45" s="203"/>
    </row>
    <row r="46" spans="1:12" ht="13.5" thickBot="1" x14ac:dyDescent="0.3">
      <c r="A46" s="203"/>
      <c r="B46" s="203"/>
      <c r="C46" s="434" t="s">
        <v>378</v>
      </c>
      <c r="D46" s="435"/>
      <c r="E46" s="435"/>
      <c r="F46" s="435"/>
      <c r="G46" s="435"/>
      <c r="H46" s="435"/>
      <c r="I46" s="435"/>
      <c r="J46" s="436"/>
      <c r="K46" s="203"/>
      <c r="L46" s="203"/>
    </row>
    <row r="47" spans="1:12" ht="26.25" thickBot="1" x14ac:dyDescent="0.3">
      <c r="A47" s="203"/>
      <c r="B47" s="203"/>
      <c r="C47" s="206" t="s">
        <v>172</v>
      </c>
      <c r="D47" s="207" t="s">
        <v>349</v>
      </c>
      <c r="E47" s="207" t="s">
        <v>356</v>
      </c>
      <c r="F47" s="207" t="s">
        <v>369</v>
      </c>
      <c r="G47" s="207" t="s">
        <v>370</v>
      </c>
      <c r="H47" s="207" t="s">
        <v>371</v>
      </c>
      <c r="I47" s="207" t="s">
        <v>357</v>
      </c>
      <c r="J47" s="208" t="s">
        <v>358</v>
      </c>
      <c r="K47" s="203"/>
      <c r="L47" s="203"/>
    </row>
    <row r="48" spans="1:12" ht="13.5" thickBot="1" x14ac:dyDescent="0.3">
      <c r="A48" s="203"/>
      <c r="B48" s="203"/>
      <c r="C48" s="265"/>
      <c r="D48" s="266" t="s">
        <v>374</v>
      </c>
      <c r="E48" s="267">
        <v>375</v>
      </c>
      <c r="F48" s="268">
        <v>2</v>
      </c>
      <c r="G48" s="269">
        <f>H48*$E$2</f>
        <v>0</v>
      </c>
      <c r="H48" s="268"/>
      <c r="I48" s="269">
        <f>E48*F48*H48</f>
        <v>0</v>
      </c>
      <c r="J48" s="270">
        <f>I48*$E$2</f>
        <v>0</v>
      </c>
      <c r="K48" s="203"/>
      <c r="L48" s="203"/>
    </row>
    <row r="49" spans="1:12" ht="13.5" thickBot="1" x14ac:dyDescent="0.3">
      <c r="A49" s="203"/>
      <c r="B49" s="203"/>
      <c r="C49" s="439" t="s">
        <v>373</v>
      </c>
      <c r="D49" s="440"/>
      <c r="E49" s="239">
        <f>E48</f>
        <v>375</v>
      </c>
      <c r="F49" s="239"/>
      <c r="G49" s="239"/>
      <c r="H49" s="239"/>
      <c r="I49" s="240">
        <f>I48</f>
        <v>0</v>
      </c>
      <c r="J49" s="228">
        <f>J48</f>
        <v>0</v>
      </c>
      <c r="K49" s="203"/>
      <c r="L49" s="203"/>
    </row>
    <row r="50" spans="1:12" ht="13.5" thickBot="1" x14ac:dyDescent="0.3">
      <c r="A50" s="203"/>
      <c r="B50" s="203"/>
      <c r="C50" s="271"/>
      <c r="D50" s="271"/>
      <c r="E50" s="272"/>
      <c r="F50" s="272"/>
      <c r="G50" s="272"/>
      <c r="H50" s="272"/>
      <c r="I50" s="272"/>
      <c r="J50" s="272"/>
      <c r="K50" s="203"/>
      <c r="L50" s="203"/>
    </row>
    <row r="51" spans="1:12" ht="24.75" customHeight="1" thickBot="1" x14ac:dyDescent="0.3">
      <c r="A51" s="203"/>
      <c r="B51" s="203"/>
      <c r="C51" s="434" t="s">
        <v>377</v>
      </c>
      <c r="D51" s="435"/>
      <c r="E51" s="435"/>
      <c r="F51" s="435"/>
      <c r="G51" s="435"/>
      <c r="H51" s="435"/>
      <c r="I51" s="435"/>
      <c r="J51" s="436"/>
      <c r="K51" s="203"/>
      <c r="L51" s="203"/>
    </row>
    <row r="52" spans="1:12" ht="26.25" thickBot="1" x14ac:dyDescent="0.3">
      <c r="A52" s="203"/>
      <c r="B52" s="203"/>
      <c r="C52" s="273" t="s">
        <v>172</v>
      </c>
      <c r="D52" s="274" t="s">
        <v>349</v>
      </c>
      <c r="E52" s="274" t="s">
        <v>356</v>
      </c>
      <c r="F52" s="274" t="s">
        <v>369</v>
      </c>
      <c r="G52" s="274" t="s">
        <v>370</v>
      </c>
      <c r="H52" s="274" t="s">
        <v>371</v>
      </c>
      <c r="I52" s="274" t="s">
        <v>357</v>
      </c>
      <c r="J52" s="275" t="s">
        <v>358</v>
      </c>
      <c r="K52" s="203"/>
      <c r="L52" s="203"/>
    </row>
    <row r="53" spans="1:12" ht="13.5" thickBot="1" x14ac:dyDescent="0.3">
      <c r="A53" s="203"/>
      <c r="B53" s="203"/>
      <c r="C53" s="276"/>
      <c r="D53" s="277" t="s">
        <v>372</v>
      </c>
      <c r="E53" s="278">
        <v>500</v>
      </c>
      <c r="F53" s="279">
        <v>2</v>
      </c>
      <c r="G53" s="280">
        <f>H53*$E$2</f>
        <v>0</v>
      </c>
      <c r="H53" s="279"/>
      <c r="I53" s="280">
        <f>E53*F53*H53</f>
        <v>0</v>
      </c>
      <c r="J53" s="281">
        <f>I53*$E$2</f>
        <v>0</v>
      </c>
      <c r="K53" s="203"/>
      <c r="L53" s="203"/>
    </row>
    <row r="54" spans="1:12" ht="13.5" thickBot="1" x14ac:dyDescent="0.3">
      <c r="A54" s="203"/>
      <c r="B54" s="203"/>
      <c r="C54" s="437" t="s">
        <v>373</v>
      </c>
      <c r="D54" s="438"/>
      <c r="E54" s="282">
        <f>E53</f>
        <v>500</v>
      </c>
      <c r="F54" s="282"/>
      <c r="G54" s="282"/>
      <c r="H54" s="282"/>
      <c r="I54" s="283">
        <f>I53</f>
        <v>0</v>
      </c>
      <c r="J54" s="284">
        <f>J53</f>
        <v>0</v>
      </c>
      <c r="K54" s="203"/>
      <c r="L54" s="203"/>
    </row>
    <row r="55" spans="1:12" x14ac:dyDescent="0.25">
      <c r="A55" s="203"/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</row>
    <row r="56" spans="1:12" x14ac:dyDescent="0.25">
      <c r="A56" s="203"/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</row>
    <row r="57" spans="1:12" x14ac:dyDescent="0.25">
      <c r="A57" s="203"/>
      <c r="B57" s="203"/>
      <c r="C57" s="203"/>
      <c r="D57" s="203"/>
      <c r="E57" s="203"/>
      <c r="F57" s="203"/>
      <c r="G57" s="203"/>
      <c r="H57" s="203"/>
      <c r="I57" s="203"/>
      <c r="J57" s="203"/>
      <c r="K57" s="203"/>
      <c r="L57" s="203"/>
    </row>
    <row r="58" spans="1:12" x14ac:dyDescent="0.25">
      <c r="A58" s="203"/>
      <c r="B58" s="203"/>
      <c r="C58" s="203"/>
      <c r="D58" s="203"/>
      <c r="E58" s="203"/>
      <c r="F58" s="203"/>
      <c r="G58" s="203"/>
      <c r="H58" s="203"/>
      <c r="I58" s="203"/>
      <c r="J58" s="203"/>
      <c r="K58" s="203"/>
      <c r="L58" s="203"/>
    </row>
    <row r="59" spans="1:12" x14ac:dyDescent="0.25">
      <c r="A59" s="203"/>
      <c r="B59" s="203"/>
      <c r="C59" s="203"/>
      <c r="D59" s="203"/>
      <c r="E59" s="203"/>
      <c r="F59" s="203"/>
      <c r="G59" s="203"/>
      <c r="H59" s="203"/>
      <c r="I59" s="203"/>
      <c r="J59" s="203"/>
      <c r="K59" s="203"/>
      <c r="L59" s="203"/>
    </row>
    <row r="60" spans="1:12" x14ac:dyDescent="0.25">
      <c r="A60" s="203"/>
      <c r="B60" s="203"/>
      <c r="C60" s="203"/>
      <c r="D60" s="203"/>
      <c r="E60" s="203"/>
      <c r="F60" s="203"/>
      <c r="G60" s="203"/>
      <c r="H60" s="203"/>
      <c r="I60" s="203"/>
      <c r="J60" s="203"/>
      <c r="K60" s="203"/>
      <c r="L60" s="203"/>
    </row>
  </sheetData>
  <mergeCells count="11">
    <mergeCell ref="C51:J51"/>
    <mergeCell ref="C54:D54"/>
    <mergeCell ref="C49:D49"/>
    <mergeCell ref="C44:D44"/>
    <mergeCell ref="C33:D33"/>
    <mergeCell ref="C46:J46"/>
    <mergeCell ref="C22:D22"/>
    <mergeCell ref="C35:J35"/>
    <mergeCell ref="C4:J4"/>
    <mergeCell ref="C14:J14"/>
    <mergeCell ref="C24:J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Z111"/>
  <sheetViews>
    <sheetView topLeftCell="A70" zoomScale="115" zoomScaleNormal="115" workbookViewId="0">
      <selection activeCell="D80" sqref="D80"/>
    </sheetView>
  </sheetViews>
  <sheetFormatPr defaultColWidth="9.140625" defaultRowHeight="12.75" x14ac:dyDescent="0.25"/>
  <cols>
    <col min="1" max="1" width="2.140625" style="101" customWidth="1"/>
    <col min="2" max="2" width="8.5703125" style="101" customWidth="1"/>
    <col min="3" max="3" width="29.42578125" style="101" customWidth="1"/>
    <col min="4" max="4" width="10.140625" style="101" customWidth="1"/>
    <col min="5" max="5" width="10" style="101" customWidth="1"/>
    <col min="6" max="6" width="9.42578125" style="101" customWidth="1"/>
    <col min="7" max="7" width="9" style="101" customWidth="1"/>
    <col min="8" max="8" width="9.140625" style="101" customWidth="1"/>
    <col min="9" max="9" width="5.7109375" style="101" customWidth="1"/>
    <col min="10" max="10" width="6.28515625" style="101" customWidth="1"/>
    <col min="11" max="11" width="29.7109375" style="101" customWidth="1"/>
    <col min="12" max="12" width="10" style="101" customWidth="1"/>
    <col min="13" max="13" width="8.7109375" style="101" customWidth="1"/>
    <col min="14" max="14" width="9.7109375" style="101" customWidth="1"/>
    <col min="15" max="15" width="8.85546875" style="101" customWidth="1"/>
    <col min="16" max="16" width="10.7109375" style="101" customWidth="1"/>
    <col min="17" max="17" width="4.42578125" style="101" customWidth="1"/>
    <col min="18" max="18" width="5.42578125" style="101" customWidth="1"/>
    <col min="19" max="19" width="34.5703125" style="101" customWidth="1"/>
    <col min="20" max="21" width="8.7109375" style="101" customWidth="1"/>
    <col min="22" max="22" width="8.5703125" style="101" customWidth="1"/>
    <col min="23" max="23" width="8.85546875" style="101" customWidth="1"/>
    <col min="24" max="24" width="10.140625" style="101" customWidth="1"/>
    <col min="25" max="16384" width="9.140625" style="101"/>
  </cols>
  <sheetData>
    <row r="1" spans="1:26" x14ac:dyDescent="0.25">
      <c r="A1" s="95"/>
      <c r="B1" s="99"/>
      <c r="C1" s="95"/>
      <c r="D1" s="95"/>
      <c r="E1" s="95"/>
      <c r="F1" s="95"/>
      <c r="G1" s="95"/>
      <c r="H1" s="95"/>
      <c r="I1" s="95"/>
      <c r="J1" s="99"/>
      <c r="K1" s="95"/>
      <c r="L1" s="95"/>
      <c r="M1" s="95"/>
      <c r="N1" s="95"/>
      <c r="O1" s="95"/>
      <c r="P1" s="95"/>
      <c r="Q1" s="95"/>
      <c r="R1" s="99"/>
      <c r="S1" s="95"/>
      <c r="T1" s="95"/>
      <c r="U1" s="95"/>
      <c r="V1" s="95"/>
      <c r="W1" s="95"/>
      <c r="X1" s="95"/>
      <c r="Y1" s="100"/>
      <c r="Z1" s="100"/>
    </row>
    <row r="2" spans="1:26" x14ac:dyDescent="0.25">
      <c r="A2" s="95"/>
      <c r="B2" s="99"/>
      <c r="C2" s="98" t="s">
        <v>0</v>
      </c>
      <c r="D2" s="102">
        <f>IPOTEZE!C2</f>
        <v>24</v>
      </c>
      <c r="E2" s="103" t="s">
        <v>1</v>
      </c>
      <c r="F2" s="95"/>
      <c r="G2" s="95"/>
      <c r="H2" s="95"/>
      <c r="I2" s="95"/>
      <c r="J2" s="99"/>
      <c r="K2" s="95"/>
      <c r="L2" s="95"/>
      <c r="M2" s="95"/>
      <c r="N2" s="95"/>
      <c r="O2" s="95"/>
      <c r="P2" s="95"/>
      <c r="Q2" s="95"/>
      <c r="R2" s="99"/>
      <c r="S2" s="95"/>
      <c r="T2" s="95"/>
      <c r="U2" s="95"/>
      <c r="V2" s="95"/>
      <c r="W2" s="95"/>
      <c r="X2" s="95"/>
      <c r="Y2" s="100"/>
      <c r="Z2" s="100"/>
    </row>
    <row r="3" spans="1:26" ht="25.5" x14ac:dyDescent="0.25">
      <c r="A3" s="95"/>
      <c r="B3" s="99"/>
      <c r="C3" s="104" t="s">
        <v>2</v>
      </c>
      <c r="D3" s="105">
        <f>IPOTEZE!C3</f>
        <v>45031</v>
      </c>
      <c r="E3" s="103"/>
      <c r="F3" s="95"/>
      <c r="G3" s="95"/>
      <c r="H3" s="95"/>
      <c r="I3" s="95"/>
      <c r="J3" s="99"/>
      <c r="K3" s="95"/>
      <c r="L3" s="95"/>
      <c r="M3" s="95"/>
      <c r="N3" s="95"/>
      <c r="O3" s="95"/>
      <c r="P3" s="95"/>
      <c r="Q3" s="95"/>
      <c r="R3" s="99"/>
      <c r="S3" s="95"/>
      <c r="T3" s="95"/>
      <c r="U3" s="95"/>
      <c r="V3" s="95"/>
      <c r="W3" s="95"/>
      <c r="X3" s="95"/>
      <c r="Y3" s="100"/>
      <c r="Z3" s="100"/>
    </row>
    <row r="4" spans="1:26" x14ac:dyDescent="0.25">
      <c r="A4" s="95"/>
      <c r="B4" s="99"/>
      <c r="C4" s="98" t="s">
        <v>18</v>
      </c>
      <c r="D4" s="106">
        <f>IPOTEZE!C4</f>
        <v>4.9226999999999999</v>
      </c>
      <c r="E4" s="103" t="s">
        <v>5</v>
      </c>
      <c r="F4" s="95"/>
      <c r="G4" s="95"/>
      <c r="H4" s="95"/>
      <c r="I4" s="95"/>
      <c r="J4" s="99"/>
      <c r="K4" s="95"/>
      <c r="L4" s="95"/>
      <c r="M4" s="95"/>
      <c r="N4" s="95"/>
      <c r="O4" s="95"/>
      <c r="P4" s="95"/>
      <c r="Q4" s="95"/>
      <c r="R4" s="99"/>
      <c r="S4" s="95"/>
      <c r="T4" s="95"/>
      <c r="U4" s="95"/>
      <c r="V4" s="95"/>
      <c r="W4" s="95"/>
      <c r="X4" s="95"/>
      <c r="Y4" s="100"/>
      <c r="Z4" s="100"/>
    </row>
    <row r="5" spans="1:26" ht="9" customHeight="1" x14ac:dyDescent="0.25">
      <c r="A5" s="95"/>
      <c r="B5" s="99"/>
      <c r="C5" s="95"/>
      <c r="D5" s="95"/>
      <c r="E5" s="95"/>
      <c r="F5" s="95"/>
      <c r="G5" s="95"/>
      <c r="H5" s="95"/>
      <c r="I5" s="95"/>
      <c r="J5" s="99"/>
      <c r="K5" s="95"/>
      <c r="L5" s="95"/>
      <c r="M5" s="95"/>
      <c r="N5" s="95"/>
      <c r="O5" s="95"/>
      <c r="P5" s="95"/>
      <c r="Q5" s="95"/>
      <c r="R5" s="99"/>
      <c r="S5" s="95"/>
      <c r="T5" s="95"/>
      <c r="U5" s="95"/>
      <c r="V5" s="95"/>
      <c r="W5" s="95"/>
      <c r="X5" s="95"/>
      <c r="Y5" s="100"/>
      <c r="Z5" s="100"/>
    </row>
    <row r="6" spans="1:26" ht="28.5" customHeight="1" x14ac:dyDescent="0.25">
      <c r="A6" s="95"/>
      <c r="B6" s="404" t="s">
        <v>19</v>
      </c>
      <c r="C6" s="405"/>
      <c r="D6" s="405"/>
      <c r="E6" s="405"/>
      <c r="F6" s="405"/>
      <c r="G6" s="405"/>
      <c r="H6" s="405"/>
      <c r="I6" s="95"/>
      <c r="J6" s="404" t="s">
        <v>20</v>
      </c>
      <c r="K6" s="405"/>
      <c r="L6" s="405"/>
      <c r="M6" s="405"/>
      <c r="N6" s="405"/>
      <c r="O6" s="405"/>
      <c r="P6" s="405"/>
      <c r="Q6" s="95"/>
      <c r="R6" s="404" t="s">
        <v>21</v>
      </c>
      <c r="S6" s="405"/>
      <c r="T6" s="405"/>
      <c r="U6" s="405"/>
      <c r="V6" s="405"/>
      <c r="W6" s="405"/>
      <c r="X6" s="405"/>
      <c r="Y6" s="100"/>
      <c r="Z6" s="100"/>
    </row>
    <row r="7" spans="1:26" x14ac:dyDescent="0.25">
      <c r="A7" s="95"/>
      <c r="B7" s="407" t="s">
        <v>619</v>
      </c>
      <c r="C7" s="407"/>
      <c r="D7" s="96">
        <f>D4</f>
        <v>4.9226999999999999</v>
      </c>
      <c r="E7" s="97" t="s">
        <v>5</v>
      </c>
      <c r="F7" s="97" t="s">
        <v>23</v>
      </c>
      <c r="G7" s="408">
        <f>D3</f>
        <v>45031</v>
      </c>
      <c r="H7" s="408"/>
      <c r="I7" s="95"/>
      <c r="J7" s="407" t="s">
        <v>619</v>
      </c>
      <c r="K7" s="407"/>
      <c r="L7" s="96">
        <f>D4</f>
        <v>4.9226999999999999</v>
      </c>
      <c r="M7" s="97" t="s">
        <v>5</v>
      </c>
      <c r="N7" s="97" t="s">
        <v>23</v>
      </c>
      <c r="O7" s="408">
        <f>G7</f>
        <v>45031</v>
      </c>
      <c r="P7" s="408"/>
      <c r="Q7" s="95"/>
      <c r="R7" s="407" t="s">
        <v>619</v>
      </c>
      <c r="S7" s="407"/>
      <c r="T7" s="98">
        <f>D4</f>
        <v>4.9226999999999999</v>
      </c>
      <c r="U7" s="97" t="s">
        <v>5</v>
      </c>
      <c r="V7" s="97" t="s">
        <v>23</v>
      </c>
      <c r="W7" s="408">
        <f>O7</f>
        <v>45031</v>
      </c>
      <c r="X7" s="408"/>
      <c r="Y7" s="100"/>
      <c r="Z7" s="100"/>
    </row>
    <row r="8" spans="1:26" ht="21.75" customHeight="1" x14ac:dyDescent="0.25">
      <c r="A8" s="95"/>
      <c r="B8" s="382" t="s">
        <v>24</v>
      </c>
      <c r="C8" s="382" t="s">
        <v>25</v>
      </c>
      <c r="D8" s="382" t="s">
        <v>26</v>
      </c>
      <c r="E8" s="382"/>
      <c r="F8" s="107" t="s">
        <v>27</v>
      </c>
      <c r="G8" s="382" t="s">
        <v>28</v>
      </c>
      <c r="H8" s="382"/>
      <c r="I8" s="95"/>
      <c r="J8" s="382" t="s">
        <v>24</v>
      </c>
      <c r="K8" s="382" t="s">
        <v>25</v>
      </c>
      <c r="L8" s="382" t="s">
        <v>26</v>
      </c>
      <c r="M8" s="382"/>
      <c r="N8" s="107" t="s">
        <v>27</v>
      </c>
      <c r="O8" s="382" t="s">
        <v>28</v>
      </c>
      <c r="P8" s="382"/>
      <c r="Q8" s="95"/>
      <c r="R8" s="382" t="s">
        <v>24</v>
      </c>
      <c r="S8" s="382" t="s">
        <v>25</v>
      </c>
      <c r="T8" s="382" t="s">
        <v>26</v>
      </c>
      <c r="U8" s="382"/>
      <c r="V8" s="107" t="s">
        <v>27</v>
      </c>
      <c r="W8" s="382" t="s">
        <v>28</v>
      </c>
      <c r="X8" s="382"/>
      <c r="Y8" s="100"/>
      <c r="Z8" s="100"/>
    </row>
    <row r="9" spans="1:26" x14ac:dyDescent="0.25">
      <c r="A9" s="95"/>
      <c r="B9" s="382"/>
      <c r="C9" s="382"/>
      <c r="D9" s="107" t="s">
        <v>604</v>
      </c>
      <c r="E9" s="107" t="s">
        <v>605</v>
      </c>
      <c r="F9" s="107" t="s">
        <v>604</v>
      </c>
      <c r="G9" s="107" t="s">
        <v>604</v>
      </c>
      <c r="H9" s="107" t="s">
        <v>605</v>
      </c>
      <c r="I9" s="95"/>
      <c r="J9" s="382"/>
      <c r="K9" s="382"/>
      <c r="L9" s="107" t="s">
        <v>604</v>
      </c>
      <c r="M9" s="107" t="s">
        <v>605</v>
      </c>
      <c r="N9" s="107" t="s">
        <v>604</v>
      </c>
      <c r="O9" s="107" t="s">
        <v>604</v>
      </c>
      <c r="P9" s="107" t="s">
        <v>605</v>
      </c>
      <c r="Q9" s="95"/>
      <c r="R9" s="382"/>
      <c r="S9" s="382"/>
      <c r="T9" s="107" t="s">
        <v>604</v>
      </c>
      <c r="U9" s="107" t="s">
        <v>605</v>
      </c>
      <c r="V9" s="107" t="s">
        <v>604</v>
      </c>
      <c r="W9" s="107" t="s">
        <v>604</v>
      </c>
      <c r="X9" s="107" t="s">
        <v>605</v>
      </c>
      <c r="Y9" s="100"/>
      <c r="Z9" s="100"/>
    </row>
    <row r="10" spans="1:26" x14ac:dyDescent="0.25">
      <c r="A10" s="95"/>
      <c r="B10" s="108" t="s">
        <v>31</v>
      </c>
      <c r="C10" s="109" t="s">
        <v>32</v>
      </c>
      <c r="D10" s="347">
        <f>E10*$D$4</f>
        <v>0</v>
      </c>
      <c r="E10" s="348">
        <v>0</v>
      </c>
      <c r="F10" s="349">
        <f>D10*19%</f>
        <v>0</v>
      </c>
      <c r="G10" s="349">
        <f>D10+F10</f>
        <v>0</v>
      </c>
      <c r="H10" s="349">
        <f>G10/$D$7</f>
        <v>0</v>
      </c>
      <c r="I10" s="95"/>
      <c r="J10" s="108" t="s">
        <v>31</v>
      </c>
      <c r="K10" s="109" t="s">
        <v>32</v>
      </c>
      <c r="L10" s="347">
        <f>M10*$D$4</f>
        <v>0</v>
      </c>
      <c r="M10" s="375">
        <v>0</v>
      </c>
      <c r="N10" s="349">
        <f>L10*19%</f>
        <v>0</v>
      </c>
      <c r="O10" s="349">
        <f>L10+N10</f>
        <v>0</v>
      </c>
      <c r="P10" s="349">
        <f>O10/$L$7</f>
        <v>0</v>
      </c>
      <c r="Q10" s="95"/>
      <c r="R10" s="108" t="s">
        <v>31</v>
      </c>
      <c r="S10" s="109" t="s">
        <v>32</v>
      </c>
      <c r="T10" s="349">
        <f>D10+L10</f>
        <v>0</v>
      </c>
      <c r="U10" s="349">
        <f>T10/$T$7</f>
        <v>0</v>
      </c>
      <c r="V10" s="349">
        <f>T10*19%</f>
        <v>0</v>
      </c>
      <c r="W10" s="349">
        <f>T10+V10</f>
        <v>0</v>
      </c>
      <c r="X10" s="349">
        <f>W10/$T$7</f>
        <v>0</v>
      </c>
      <c r="Y10" s="100"/>
      <c r="Z10" s="100"/>
    </row>
    <row r="11" spans="1:26" x14ac:dyDescent="0.25">
      <c r="A11" s="95"/>
      <c r="B11" s="108" t="s">
        <v>33</v>
      </c>
      <c r="C11" s="109" t="s">
        <v>34</v>
      </c>
      <c r="D11" s="347">
        <f>E11*$D$4</f>
        <v>0</v>
      </c>
      <c r="E11" s="348">
        <f>DO.C1.2!E23</f>
        <v>0</v>
      </c>
      <c r="F11" s="349">
        <f t="shared" ref="F11:F13" si="0">D11*19%</f>
        <v>0</v>
      </c>
      <c r="G11" s="349">
        <f>D11+F11</f>
        <v>0</v>
      </c>
      <c r="H11" s="349">
        <f>G11/$D$7</f>
        <v>0</v>
      </c>
      <c r="I11" s="95"/>
      <c r="J11" s="108" t="s">
        <v>33</v>
      </c>
      <c r="K11" s="109" t="s">
        <v>34</v>
      </c>
      <c r="L11" s="347">
        <f>M11*$D$4</f>
        <v>0</v>
      </c>
      <c r="M11" s="375">
        <f>DO.C1.2!M23</f>
        <v>0</v>
      </c>
      <c r="N11" s="349">
        <f t="shared" ref="N11:N13" si="1">L11*19%</f>
        <v>0</v>
      </c>
      <c r="O11" s="349">
        <f>L11+N11</f>
        <v>0</v>
      </c>
      <c r="P11" s="349">
        <f>O11/$L$7</f>
        <v>0</v>
      </c>
      <c r="Q11" s="95"/>
      <c r="R11" s="108" t="s">
        <v>33</v>
      </c>
      <c r="S11" s="109" t="s">
        <v>34</v>
      </c>
      <c r="T11" s="349">
        <f>D11+L11</f>
        <v>0</v>
      </c>
      <c r="U11" s="349">
        <f>T11/$T$7</f>
        <v>0</v>
      </c>
      <c r="V11" s="349">
        <f t="shared" ref="V11:V13" si="2">T11*19%</f>
        <v>0</v>
      </c>
      <c r="W11" s="349">
        <f>T11+V11</f>
        <v>0</v>
      </c>
      <c r="X11" s="349">
        <f>W11/$T$7</f>
        <v>0</v>
      </c>
      <c r="Y11" s="100"/>
      <c r="Z11" s="100"/>
    </row>
    <row r="12" spans="1:26" ht="25.5" x14ac:dyDescent="0.25">
      <c r="A12" s="95"/>
      <c r="B12" s="108" t="s">
        <v>35</v>
      </c>
      <c r="C12" s="109" t="s">
        <v>36</v>
      </c>
      <c r="D12" s="347">
        <f>E12*$D$4</f>
        <v>0</v>
      </c>
      <c r="E12" s="348">
        <f>DO.C1.3!E23</f>
        <v>0</v>
      </c>
      <c r="F12" s="349">
        <f t="shared" si="0"/>
        <v>0</v>
      </c>
      <c r="G12" s="349">
        <f>D12+F12</f>
        <v>0</v>
      </c>
      <c r="H12" s="349">
        <f>G12/$D$7</f>
        <v>0</v>
      </c>
      <c r="I12" s="95"/>
      <c r="J12" s="108" t="s">
        <v>35</v>
      </c>
      <c r="K12" s="109" t="s">
        <v>36</v>
      </c>
      <c r="L12" s="347">
        <f>M12*$D$4</f>
        <v>0</v>
      </c>
      <c r="M12" s="375">
        <f>DO.C1.3!M23</f>
        <v>0</v>
      </c>
      <c r="N12" s="349">
        <f t="shared" si="1"/>
        <v>0</v>
      </c>
      <c r="O12" s="349">
        <f>L12+N12</f>
        <v>0</v>
      </c>
      <c r="P12" s="349">
        <f>O12/$L$7</f>
        <v>0</v>
      </c>
      <c r="Q12" s="95"/>
      <c r="R12" s="108" t="s">
        <v>35</v>
      </c>
      <c r="S12" s="109" t="s">
        <v>36</v>
      </c>
      <c r="T12" s="349">
        <f>D12+L12</f>
        <v>0</v>
      </c>
      <c r="U12" s="349">
        <f>T12/$T$7</f>
        <v>0</v>
      </c>
      <c r="V12" s="349">
        <f t="shared" si="2"/>
        <v>0</v>
      </c>
      <c r="W12" s="349">
        <f>T12+V12</f>
        <v>0</v>
      </c>
      <c r="X12" s="349">
        <f>W12/$T$7</f>
        <v>0</v>
      </c>
      <c r="Y12" s="100"/>
      <c r="Z12" s="100"/>
    </row>
    <row r="13" spans="1:26" x14ac:dyDescent="0.25">
      <c r="A13" s="95"/>
      <c r="B13" s="108" t="s">
        <v>383</v>
      </c>
      <c r="C13" s="109" t="s">
        <v>384</v>
      </c>
      <c r="D13" s="347">
        <f>E13*$D$4</f>
        <v>0</v>
      </c>
      <c r="E13" s="348">
        <v>0</v>
      </c>
      <c r="F13" s="349">
        <f t="shared" si="0"/>
        <v>0</v>
      </c>
      <c r="G13" s="349">
        <f>D13+F13</f>
        <v>0</v>
      </c>
      <c r="H13" s="349">
        <f>G13/$D$7</f>
        <v>0</v>
      </c>
      <c r="I13" s="95"/>
      <c r="J13" s="108" t="s">
        <v>383</v>
      </c>
      <c r="K13" s="109" t="str">
        <f>C13</f>
        <v xml:space="preserve">Cheltuieli pentru relocare/protectia utilitatilor </v>
      </c>
      <c r="L13" s="347">
        <f>M13*$D$4</f>
        <v>0</v>
      </c>
      <c r="M13" s="375">
        <v>0</v>
      </c>
      <c r="N13" s="349">
        <f t="shared" si="1"/>
        <v>0</v>
      </c>
      <c r="O13" s="349">
        <f>L13+N13</f>
        <v>0</v>
      </c>
      <c r="P13" s="349">
        <f>O13/$L$7</f>
        <v>0</v>
      </c>
      <c r="Q13" s="95"/>
      <c r="R13" s="108" t="s">
        <v>383</v>
      </c>
      <c r="S13" s="109" t="str">
        <f>K13</f>
        <v xml:space="preserve">Cheltuieli pentru relocare/protectia utilitatilor </v>
      </c>
      <c r="T13" s="349">
        <f>D13+L13</f>
        <v>0</v>
      </c>
      <c r="U13" s="349">
        <f>T13/$T$7</f>
        <v>0</v>
      </c>
      <c r="V13" s="349">
        <f t="shared" si="2"/>
        <v>0</v>
      </c>
      <c r="W13" s="349">
        <f>T13+V13</f>
        <v>0</v>
      </c>
      <c r="X13" s="349">
        <f>W13/$T$7</f>
        <v>0</v>
      </c>
      <c r="Y13" s="100"/>
      <c r="Z13" s="100"/>
    </row>
    <row r="14" spans="1:26" x14ac:dyDescent="0.25">
      <c r="A14" s="95"/>
      <c r="B14" s="401" t="s">
        <v>37</v>
      </c>
      <c r="C14" s="401"/>
      <c r="D14" s="341">
        <f>SUM(D10:D13)</f>
        <v>0</v>
      </c>
      <c r="E14" s="341">
        <f t="shared" ref="E14:H14" si="3">SUM(E10:E13)</f>
        <v>0</v>
      </c>
      <c r="F14" s="341">
        <f t="shared" si="3"/>
        <v>0</v>
      </c>
      <c r="G14" s="341">
        <f t="shared" si="3"/>
        <v>0</v>
      </c>
      <c r="H14" s="341">
        <f t="shared" si="3"/>
        <v>0</v>
      </c>
      <c r="I14" s="95"/>
      <c r="J14" s="401" t="s">
        <v>38</v>
      </c>
      <c r="K14" s="401"/>
      <c r="L14" s="341">
        <f>SUM(L10:L13)</f>
        <v>0</v>
      </c>
      <c r="M14" s="341">
        <f t="shared" ref="M14:P14" si="4">SUM(M10:M13)</f>
        <v>0</v>
      </c>
      <c r="N14" s="341">
        <f t="shared" si="4"/>
        <v>0</v>
      </c>
      <c r="O14" s="341">
        <f t="shared" si="4"/>
        <v>0</v>
      </c>
      <c r="P14" s="341">
        <f t="shared" si="4"/>
        <v>0</v>
      </c>
      <c r="Q14" s="95"/>
      <c r="R14" s="401" t="s">
        <v>39</v>
      </c>
      <c r="S14" s="401"/>
      <c r="T14" s="341">
        <f>SUM(T10:T13)</f>
        <v>0</v>
      </c>
      <c r="U14" s="341">
        <f t="shared" ref="U14:X14" si="5">SUM(U10:U13)</f>
        <v>0</v>
      </c>
      <c r="V14" s="341">
        <f t="shared" si="5"/>
        <v>0</v>
      </c>
      <c r="W14" s="341">
        <f t="shared" si="5"/>
        <v>0</v>
      </c>
      <c r="X14" s="341">
        <f t="shared" si="5"/>
        <v>0</v>
      </c>
      <c r="Y14" s="100"/>
      <c r="Z14" s="100"/>
    </row>
    <row r="15" spans="1:26" x14ac:dyDescent="0.25">
      <c r="A15" s="95"/>
      <c r="B15" s="99"/>
      <c r="C15" s="95"/>
      <c r="D15" s="95"/>
      <c r="E15" s="95"/>
      <c r="F15" s="95"/>
      <c r="G15" s="95"/>
      <c r="H15" s="95"/>
      <c r="I15" s="95"/>
      <c r="J15" s="99"/>
      <c r="K15" s="95"/>
      <c r="L15" s="95"/>
      <c r="M15" s="95"/>
      <c r="N15" s="95"/>
      <c r="O15" s="95"/>
      <c r="P15" s="95"/>
      <c r="Q15" s="95"/>
      <c r="R15" s="99"/>
      <c r="S15" s="95"/>
      <c r="T15" s="95"/>
      <c r="U15" s="95"/>
      <c r="V15" s="95"/>
      <c r="W15" s="95"/>
      <c r="X15" s="95"/>
      <c r="Y15" s="100"/>
      <c r="Z15" s="100"/>
    </row>
    <row r="16" spans="1:26" x14ac:dyDescent="0.25">
      <c r="A16" s="95"/>
      <c r="B16" s="404" t="s">
        <v>40</v>
      </c>
      <c r="C16" s="405"/>
      <c r="D16" s="405"/>
      <c r="E16" s="405"/>
      <c r="F16" s="405"/>
      <c r="G16" s="405"/>
      <c r="H16" s="405"/>
      <c r="I16" s="95"/>
      <c r="J16" s="404" t="s">
        <v>41</v>
      </c>
      <c r="K16" s="405"/>
      <c r="L16" s="405"/>
      <c r="M16" s="405"/>
      <c r="N16" s="405"/>
      <c r="O16" s="405"/>
      <c r="P16" s="405"/>
      <c r="Q16" s="95"/>
      <c r="R16" s="404" t="s">
        <v>40</v>
      </c>
      <c r="S16" s="405"/>
      <c r="T16" s="405"/>
      <c r="U16" s="405"/>
      <c r="V16" s="405"/>
      <c r="W16" s="405"/>
      <c r="X16" s="405"/>
      <c r="Y16" s="100"/>
      <c r="Z16" s="100"/>
    </row>
    <row r="17" spans="1:26" ht="14.25" customHeight="1" x14ac:dyDescent="0.25">
      <c r="A17" s="95"/>
      <c r="B17" s="407" t="s">
        <v>619</v>
      </c>
      <c r="C17" s="407"/>
      <c r="D17" s="96">
        <f>D4</f>
        <v>4.9226999999999999</v>
      </c>
      <c r="E17" s="97" t="s">
        <v>5</v>
      </c>
      <c r="F17" s="97" t="s">
        <v>23</v>
      </c>
      <c r="G17" s="408">
        <f>$D$3</f>
        <v>45031</v>
      </c>
      <c r="H17" s="408"/>
      <c r="I17" s="95"/>
      <c r="J17" s="407" t="s">
        <v>619</v>
      </c>
      <c r="K17" s="407"/>
      <c r="L17" s="96">
        <f>D4</f>
        <v>4.9226999999999999</v>
      </c>
      <c r="M17" s="97" t="s">
        <v>5</v>
      </c>
      <c r="N17" s="97" t="s">
        <v>23</v>
      </c>
      <c r="O17" s="408">
        <f>G17</f>
        <v>45031</v>
      </c>
      <c r="P17" s="408"/>
      <c r="Q17" s="95"/>
      <c r="R17" s="407" t="s">
        <v>619</v>
      </c>
      <c r="S17" s="407"/>
      <c r="T17" s="96">
        <f>D4</f>
        <v>4.9226999999999999</v>
      </c>
      <c r="U17" s="97" t="s">
        <v>5</v>
      </c>
      <c r="V17" s="97" t="s">
        <v>23</v>
      </c>
      <c r="W17" s="408">
        <f>O17</f>
        <v>45031</v>
      </c>
      <c r="X17" s="408"/>
      <c r="Y17" s="100"/>
      <c r="Z17" s="100"/>
    </row>
    <row r="18" spans="1:26" ht="24.75" customHeight="1" x14ac:dyDescent="0.25">
      <c r="A18" s="95"/>
      <c r="B18" s="382" t="s">
        <v>24</v>
      </c>
      <c r="C18" s="382" t="s">
        <v>25</v>
      </c>
      <c r="D18" s="382" t="s">
        <v>26</v>
      </c>
      <c r="E18" s="382"/>
      <c r="F18" s="107" t="s">
        <v>27</v>
      </c>
      <c r="G18" s="382" t="s">
        <v>28</v>
      </c>
      <c r="H18" s="382"/>
      <c r="I18" s="95"/>
      <c r="J18" s="382" t="s">
        <v>24</v>
      </c>
      <c r="K18" s="382" t="s">
        <v>25</v>
      </c>
      <c r="L18" s="382" t="s">
        <v>26</v>
      </c>
      <c r="M18" s="382"/>
      <c r="N18" s="107" t="s">
        <v>27</v>
      </c>
      <c r="O18" s="382" t="s">
        <v>28</v>
      </c>
      <c r="P18" s="382"/>
      <c r="Q18" s="95"/>
      <c r="R18" s="382" t="s">
        <v>24</v>
      </c>
      <c r="S18" s="382" t="s">
        <v>25</v>
      </c>
      <c r="T18" s="382" t="s">
        <v>26</v>
      </c>
      <c r="U18" s="382"/>
      <c r="V18" s="107" t="s">
        <v>27</v>
      </c>
      <c r="W18" s="382" t="s">
        <v>28</v>
      </c>
      <c r="X18" s="382"/>
      <c r="Y18" s="100"/>
      <c r="Z18" s="100"/>
    </row>
    <row r="19" spans="1:26" ht="15" customHeight="1" x14ac:dyDescent="0.25">
      <c r="A19" s="95"/>
      <c r="B19" s="382"/>
      <c r="C19" s="382"/>
      <c r="D19" s="107" t="s">
        <v>604</v>
      </c>
      <c r="E19" s="107" t="s">
        <v>605</v>
      </c>
      <c r="F19" s="107" t="s">
        <v>604</v>
      </c>
      <c r="G19" s="107" t="s">
        <v>604</v>
      </c>
      <c r="H19" s="107" t="s">
        <v>605</v>
      </c>
      <c r="I19" s="95"/>
      <c r="J19" s="382"/>
      <c r="K19" s="382"/>
      <c r="L19" s="107" t="s">
        <v>604</v>
      </c>
      <c r="M19" s="107" t="s">
        <v>605</v>
      </c>
      <c r="N19" s="107" t="s">
        <v>604</v>
      </c>
      <c r="O19" s="107" t="s">
        <v>604</v>
      </c>
      <c r="P19" s="107" t="s">
        <v>605</v>
      </c>
      <c r="Q19" s="95"/>
      <c r="R19" s="382"/>
      <c r="S19" s="382"/>
      <c r="T19" s="107" t="s">
        <v>604</v>
      </c>
      <c r="U19" s="107" t="s">
        <v>605</v>
      </c>
      <c r="V19" s="107" t="s">
        <v>604</v>
      </c>
      <c r="W19" s="107" t="s">
        <v>604</v>
      </c>
      <c r="X19" s="107" t="s">
        <v>605</v>
      </c>
      <c r="Y19" s="100"/>
      <c r="Z19" s="100"/>
    </row>
    <row r="20" spans="1:26" x14ac:dyDescent="0.25">
      <c r="A20" s="95"/>
      <c r="B20" s="108" t="s">
        <v>42</v>
      </c>
      <c r="C20" s="109" t="s">
        <v>43</v>
      </c>
      <c r="D20" s="347">
        <f>E20*$D$4</f>
        <v>0</v>
      </c>
      <c r="E20" s="348">
        <f>DO.C2.1!E23</f>
        <v>0</v>
      </c>
      <c r="F20" s="349">
        <f>D20*19%</f>
        <v>0</v>
      </c>
      <c r="G20" s="349">
        <f>D20+F20</f>
        <v>0</v>
      </c>
      <c r="H20" s="349">
        <f>G20/$D$17</f>
        <v>0</v>
      </c>
      <c r="I20" s="95"/>
      <c r="J20" s="108" t="s">
        <v>42</v>
      </c>
      <c r="K20" s="109" t="s">
        <v>43</v>
      </c>
      <c r="L20" s="374">
        <f>M20*$D$4</f>
        <v>0</v>
      </c>
      <c r="M20" s="369">
        <f>DO.C2.1!M23</f>
        <v>0</v>
      </c>
      <c r="N20" s="333">
        <f>L20*19%</f>
        <v>0</v>
      </c>
      <c r="O20" s="333">
        <f>L20+N20</f>
        <v>0</v>
      </c>
      <c r="P20" s="333">
        <f>O20/$L$17</f>
        <v>0</v>
      </c>
      <c r="Q20" s="95"/>
      <c r="R20" s="108" t="s">
        <v>42</v>
      </c>
      <c r="S20" s="109" t="s">
        <v>43</v>
      </c>
      <c r="T20" s="349">
        <f>D20+L20</f>
        <v>0</v>
      </c>
      <c r="U20" s="349">
        <f>T20/$T$17</f>
        <v>0</v>
      </c>
      <c r="V20" s="349">
        <f>T20*19%</f>
        <v>0</v>
      </c>
      <c r="W20" s="349">
        <f>T20+V20</f>
        <v>0</v>
      </c>
      <c r="X20" s="349">
        <f>W20/$T$17</f>
        <v>0</v>
      </c>
      <c r="Y20" s="100"/>
      <c r="Z20" s="100"/>
    </row>
    <row r="21" spans="1:26" x14ac:dyDescent="0.25">
      <c r="A21" s="95"/>
      <c r="B21" s="108" t="s">
        <v>44</v>
      </c>
      <c r="C21" s="109" t="s">
        <v>45</v>
      </c>
      <c r="D21" s="347">
        <f t="shared" ref="D21:D29" si="6">E21*$D$4</f>
        <v>0</v>
      </c>
      <c r="E21" s="348">
        <f>DO.C2.2!E23</f>
        <v>0</v>
      </c>
      <c r="F21" s="349">
        <f t="shared" ref="F21:F29" si="7">D21*19%</f>
        <v>0</v>
      </c>
      <c r="G21" s="349">
        <f t="shared" ref="G21:G29" si="8">D21+F21</f>
        <v>0</v>
      </c>
      <c r="H21" s="349">
        <f t="shared" ref="H21:H29" si="9">G21/$D$17</f>
        <v>0</v>
      </c>
      <c r="I21" s="95"/>
      <c r="J21" s="108" t="s">
        <v>44</v>
      </c>
      <c r="K21" s="109" t="s">
        <v>45</v>
      </c>
      <c r="L21" s="374">
        <f t="shared" ref="L21:L29" si="10">M21*$D$4</f>
        <v>0</v>
      </c>
      <c r="M21" s="369">
        <f>DO.C2.2!M23</f>
        <v>0</v>
      </c>
      <c r="N21" s="333">
        <f t="shared" ref="N21:N29" si="11">L21*19%</f>
        <v>0</v>
      </c>
      <c r="O21" s="333">
        <f t="shared" ref="O21:O29" si="12">L21+N21</f>
        <v>0</v>
      </c>
      <c r="P21" s="333">
        <f t="shared" ref="P21:P29" si="13">O21/$L$17</f>
        <v>0</v>
      </c>
      <c r="Q21" s="95"/>
      <c r="R21" s="108" t="s">
        <v>44</v>
      </c>
      <c r="S21" s="109" t="s">
        <v>45</v>
      </c>
      <c r="T21" s="349">
        <f t="shared" ref="T21:T29" si="14">D21+L21</f>
        <v>0</v>
      </c>
      <c r="U21" s="349">
        <f t="shared" ref="U21:U29" si="15">T21/$T$17</f>
        <v>0</v>
      </c>
      <c r="V21" s="349">
        <f t="shared" ref="V21:V29" si="16">T21*19%</f>
        <v>0</v>
      </c>
      <c r="W21" s="349">
        <f t="shared" ref="W21:W29" si="17">T21+V21</f>
        <v>0</v>
      </c>
      <c r="X21" s="349">
        <f t="shared" ref="X21:X29" si="18">W21/$T$17</f>
        <v>0</v>
      </c>
      <c r="Y21" s="100"/>
      <c r="Z21" s="100"/>
    </row>
    <row r="22" spans="1:26" x14ac:dyDescent="0.25">
      <c r="A22" s="95"/>
      <c r="B22" s="108" t="s">
        <v>46</v>
      </c>
      <c r="C22" s="109" t="s">
        <v>47</v>
      </c>
      <c r="D22" s="347">
        <f t="shared" si="6"/>
        <v>0</v>
      </c>
      <c r="E22" s="348">
        <f>DO.C2.3!E23</f>
        <v>0</v>
      </c>
      <c r="F22" s="349">
        <f t="shared" si="7"/>
        <v>0</v>
      </c>
      <c r="G22" s="349">
        <f t="shared" si="8"/>
        <v>0</v>
      </c>
      <c r="H22" s="349">
        <f t="shared" si="9"/>
        <v>0</v>
      </c>
      <c r="I22" s="95"/>
      <c r="J22" s="108" t="s">
        <v>46</v>
      </c>
      <c r="K22" s="109" t="s">
        <v>47</v>
      </c>
      <c r="L22" s="374">
        <f t="shared" si="10"/>
        <v>0</v>
      </c>
      <c r="M22" s="369">
        <f>DO.C2.3!M23</f>
        <v>0</v>
      </c>
      <c r="N22" s="333">
        <f t="shared" si="11"/>
        <v>0</v>
      </c>
      <c r="O22" s="333">
        <f t="shared" si="12"/>
        <v>0</v>
      </c>
      <c r="P22" s="333">
        <f t="shared" si="13"/>
        <v>0</v>
      </c>
      <c r="Q22" s="95"/>
      <c r="R22" s="108" t="s">
        <v>46</v>
      </c>
      <c r="S22" s="109" t="s">
        <v>47</v>
      </c>
      <c r="T22" s="349">
        <f t="shared" si="14"/>
        <v>0</v>
      </c>
      <c r="U22" s="349">
        <f t="shared" si="15"/>
        <v>0</v>
      </c>
      <c r="V22" s="349">
        <f t="shared" si="16"/>
        <v>0</v>
      </c>
      <c r="W22" s="349">
        <f t="shared" si="17"/>
        <v>0</v>
      </c>
      <c r="X22" s="349">
        <f t="shared" si="18"/>
        <v>0</v>
      </c>
      <c r="Y22" s="100"/>
      <c r="Z22" s="100"/>
    </row>
    <row r="23" spans="1:26" x14ac:dyDescent="0.25">
      <c r="A23" s="95"/>
      <c r="B23" s="108" t="s">
        <v>48</v>
      </c>
      <c r="C23" s="109" t="s">
        <v>49</v>
      </c>
      <c r="D23" s="347">
        <f t="shared" si="6"/>
        <v>0</v>
      </c>
      <c r="E23" s="348">
        <f>DO.C2.4!E23</f>
        <v>0</v>
      </c>
      <c r="F23" s="349">
        <f t="shared" si="7"/>
        <v>0</v>
      </c>
      <c r="G23" s="349">
        <f t="shared" si="8"/>
        <v>0</v>
      </c>
      <c r="H23" s="349">
        <f t="shared" si="9"/>
        <v>0</v>
      </c>
      <c r="I23" s="95"/>
      <c r="J23" s="108" t="s">
        <v>48</v>
      </c>
      <c r="K23" s="109" t="s">
        <v>49</v>
      </c>
      <c r="L23" s="374">
        <f t="shared" si="10"/>
        <v>0</v>
      </c>
      <c r="M23" s="369">
        <f>DO.C2.4!M23</f>
        <v>0</v>
      </c>
      <c r="N23" s="333">
        <f t="shared" si="11"/>
        <v>0</v>
      </c>
      <c r="O23" s="333">
        <f t="shared" si="12"/>
        <v>0</v>
      </c>
      <c r="P23" s="333">
        <f t="shared" si="13"/>
        <v>0</v>
      </c>
      <c r="Q23" s="95"/>
      <c r="R23" s="108" t="s">
        <v>48</v>
      </c>
      <c r="S23" s="109" t="s">
        <v>49</v>
      </c>
      <c r="T23" s="349">
        <f t="shared" si="14"/>
        <v>0</v>
      </c>
      <c r="U23" s="349">
        <f t="shared" si="15"/>
        <v>0</v>
      </c>
      <c r="V23" s="349">
        <f t="shared" si="16"/>
        <v>0</v>
      </c>
      <c r="W23" s="349">
        <f t="shared" si="17"/>
        <v>0</v>
      </c>
      <c r="X23" s="349">
        <f t="shared" si="18"/>
        <v>0</v>
      </c>
      <c r="Y23" s="100"/>
      <c r="Z23" s="100"/>
    </row>
    <row r="24" spans="1:26" x14ac:dyDescent="0.25">
      <c r="A24" s="95"/>
      <c r="B24" s="108" t="s">
        <v>50</v>
      </c>
      <c r="C24" s="109" t="s">
        <v>51</v>
      </c>
      <c r="D24" s="347">
        <f t="shared" si="6"/>
        <v>0</v>
      </c>
      <c r="E24" s="348">
        <f>DO.C2.5!E23</f>
        <v>0</v>
      </c>
      <c r="F24" s="349">
        <f t="shared" si="7"/>
        <v>0</v>
      </c>
      <c r="G24" s="349">
        <f t="shared" si="8"/>
        <v>0</v>
      </c>
      <c r="H24" s="349">
        <f t="shared" si="9"/>
        <v>0</v>
      </c>
      <c r="I24" s="95"/>
      <c r="J24" s="108" t="s">
        <v>50</v>
      </c>
      <c r="K24" s="109" t="s">
        <v>51</v>
      </c>
      <c r="L24" s="374">
        <f t="shared" si="10"/>
        <v>0</v>
      </c>
      <c r="M24" s="369">
        <f>DO.C2.5!M23</f>
        <v>0</v>
      </c>
      <c r="N24" s="333">
        <f t="shared" si="11"/>
        <v>0</v>
      </c>
      <c r="O24" s="333">
        <f t="shared" si="12"/>
        <v>0</v>
      </c>
      <c r="P24" s="333">
        <f t="shared" si="13"/>
        <v>0</v>
      </c>
      <c r="Q24" s="95"/>
      <c r="R24" s="108" t="s">
        <v>50</v>
      </c>
      <c r="S24" s="109" t="s">
        <v>51</v>
      </c>
      <c r="T24" s="349">
        <f t="shared" si="14"/>
        <v>0</v>
      </c>
      <c r="U24" s="349">
        <f t="shared" si="15"/>
        <v>0</v>
      </c>
      <c r="V24" s="349">
        <f t="shared" si="16"/>
        <v>0</v>
      </c>
      <c r="W24" s="349">
        <f t="shared" si="17"/>
        <v>0</v>
      </c>
      <c r="X24" s="349">
        <f t="shared" si="18"/>
        <v>0</v>
      </c>
      <c r="Y24" s="100"/>
      <c r="Z24" s="100"/>
    </row>
    <row r="25" spans="1:26" x14ac:dyDescent="0.25">
      <c r="A25" s="95"/>
      <c r="B25" s="108" t="s">
        <v>52</v>
      </c>
      <c r="C25" s="109" t="s">
        <v>53</v>
      </c>
      <c r="D25" s="347">
        <f t="shared" si="6"/>
        <v>0</v>
      </c>
      <c r="E25" s="348">
        <f>DO.C2.6!E23</f>
        <v>0</v>
      </c>
      <c r="F25" s="349">
        <f t="shared" si="7"/>
        <v>0</v>
      </c>
      <c r="G25" s="349">
        <f t="shared" si="8"/>
        <v>0</v>
      </c>
      <c r="H25" s="349">
        <f t="shared" si="9"/>
        <v>0</v>
      </c>
      <c r="I25" s="95"/>
      <c r="J25" s="108" t="s">
        <v>52</v>
      </c>
      <c r="K25" s="109" t="s">
        <v>53</v>
      </c>
      <c r="L25" s="374">
        <f t="shared" si="10"/>
        <v>0</v>
      </c>
      <c r="M25" s="369">
        <f>DO.C2.6!M23</f>
        <v>0</v>
      </c>
      <c r="N25" s="333">
        <f t="shared" si="11"/>
        <v>0</v>
      </c>
      <c r="O25" s="333">
        <f t="shared" si="12"/>
        <v>0</v>
      </c>
      <c r="P25" s="333">
        <f t="shared" si="13"/>
        <v>0</v>
      </c>
      <c r="Q25" s="95"/>
      <c r="R25" s="108" t="s">
        <v>52</v>
      </c>
      <c r="S25" s="109" t="s">
        <v>53</v>
      </c>
      <c r="T25" s="349">
        <f t="shared" si="14"/>
        <v>0</v>
      </c>
      <c r="U25" s="349">
        <f t="shared" si="15"/>
        <v>0</v>
      </c>
      <c r="V25" s="349">
        <f t="shared" si="16"/>
        <v>0</v>
      </c>
      <c r="W25" s="349">
        <f t="shared" si="17"/>
        <v>0</v>
      </c>
      <c r="X25" s="349">
        <f t="shared" si="18"/>
        <v>0</v>
      </c>
      <c r="Y25" s="100"/>
      <c r="Z25" s="100"/>
    </row>
    <row r="26" spans="1:26" x14ac:dyDescent="0.25">
      <c r="A26" s="95"/>
      <c r="B26" s="108" t="s">
        <v>54</v>
      </c>
      <c r="C26" s="109" t="s">
        <v>55</v>
      </c>
      <c r="D26" s="347">
        <f t="shared" si="6"/>
        <v>0</v>
      </c>
      <c r="E26" s="348">
        <f>DO.C2.7!M23</f>
        <v>0</v>
      </c>
      <c r="F26" s="349">
        <f t="shared" si="7"/>
        <v>0</v>
      </c>
      <c r="G26" s="349">
        <f t="shared" si="8"/>
        <v>0</v>
      </c>
      <c r="H26" s="349">
        <f t="shared" si="9"/>
        <v>0</v>
      </c>
      <c r="I26" s="95"/>
      <c r="J26" s="108" t="s">
        <v>54</v>
      </c>
      <c r="K26" s="109" t="s">
        <v>55</v>
      </c>
      <c r="L26" s="374">
        <f t="shared" si="10"/>
        <v>0</v>
      </c>
      <c r="M26" s="369">
        <f>DO.C2.7!M23</f>
        <v>0</v>
      </c>
      <c r="N26" s="333">
        <f t="shared" si="11"/>
        <v>0</v>
      </c>
      <c r="O26" s="333">
        <f t="shared" si="12"/>
        <v>0</v>
      </c>
      <c r="P26" s="333">
        <f t="shared" si="13"/>
        <v>0</v>
      </c>
      <c r="Q26" s="95"/>
      <c r="R26" s="108" t="s">
        <v>54</v>
      </c>
      <c r="S26" s="109" t="s">
        <v>55</v>
      </c>
      <c r="T26" s="349">
        <f t="shared" si="14"/>
        <v>0</v>
      </c>
      <c r="U26" s="349">
        <f t="shared" si="15"/>
        <v>0</v>
      </c>
      <c r="V26" s="349">
        <f t="shared" si="16"/>
        <v>0</v>
      </c>
      <c r="W26" s="349">
        <f t="shared" si="17"/>
        <v>0</v>
      </c>
      <c r="X26" s="349">
        <f t="shared" si="18"/>
        <v>0</v>
      </c>
      <c r="Y26" s="100"/>
      <c r="Z26" s="100"/>
    </row>
    <row r="27" spans="1:26" x14ac:dyDescent="0.25">
      <c r="A27" s="95"/>
      <c r="B27" s="108" t="s">
        <v>56</v>
      </c>
      <c r="C27" s="109" t="s">
        <v>57</v>
      </c>
      <c r="D27" s="347">
        <f t="shared" si="6"/>
        <v>0</v>
      </c>
      <c r="E27" s="348">
        <f>DO.C2.8!E23</f>
        <v>0</v>
      </c>
      <c r="F27" s="349">
        <f t="shared" si="7"/>
        <v>0</v>
      </c>
      <c r="G27" s="349">
        <f t="shared" si="8"/>
        <v>0</v>
      </c>
      <c r="H27" s="349">
        <f t="shared" si="9"/>
        <v>0</v>
      </c>
      <c r="I27" s="95"/>
      <c r="J27" s="108" t="s">
        <v>56</v>
      </c>
      <c r="K27" s="109" t="s">
        <v>57</v>
      </c>
      <c r="L27" s="374">
        <f t="shared" si="10"/>
        <v>0</v>
      </c>
      <c r="M27" s="369">
        <f>DO.C2.8!M23</f>
        <v>0</v>
      </c>
      <c r="N27" s="333">
        <f t="shared" si="11"/>
        <v>0</v>
      </c>
      <c r="O27" s="333">
        <f t="shared" si="12"/>
        <v>0</v>
      </c>
      <c r="P27" s="333">
        <f t="shared" si="13"/>
        <v>0</v>
      </c>
      <c r="Q27" s="95"/>
      <c r="R27" s="108" t="s">
        <v>56</v>
      </c>
      <c r="S27" s="109" t="s">
        <v>57</v>
      </c>
      <c r="T27" s="349">
        <f t="shared" si="14"/>
        <v>0</v>
      </c>
      <c r="U27" s="349">
        <f t="shared" si="15"/>
        <v>0</v>
      </c>
      <c r="V27" s="349">
        <f t="shared" si="16"/>
        <v>0</v>
      </c>
      <c r="W27" s="349">
        <f t="shared" si="17"/>
        <v>0</v>
      </c>
      <c r="X27" s="349">
        <f t="shared" si="18"/>
        <v>0</v>
      </c>
      <c r="Y27" s="100"/>
      <c r="Z27" s="100"/>
    </row>
    <row r="28" spans="1:26" x14ac:dyDescent="0.25">
      <c r="A28" s="95"/>
      <c r="B28" s="108" t="s">
        <v>58</v>
      </c>
      <c r="C28" s="109" t="s">
        <v>59</v>
      </c>
      <c r="D28" s="347">
        <f t="shared" si="6"/>
        <v>0</v>
      </c>
      <c r="E28" s="348">
        <v>0</v>
      </c>
      <c r="F28" s="349">
        <f t="shared" si="7"/>
        <v>0</v>
      </c>
      <c r="G28" s="349">
        <f t="shared" si="8"/>
        <v>0</v>
      </c>
      <c r="H28" s="349">
        <f t="shared" si="9"/>
        <v>0</v>
      </c>
      <c r="I28" s="95"/>
      <c r="J28" s="108" t="s">
        <v>58</v>
      </c>
      <c r="K28" s="109" t="s">
        <v>59</v>
      </c>
      <c r="L28" s="374">
        <f t="shared" si="10"/>
        <v>0</v>
      </c>
      <c r="M28" s="369">
        <v>0</v>
      </c>
      <c r="N28" s="333">
        <f t="shared" si="11"/>
        <v>0</v>
      </c>
      <c r="O28" s="333">
        <f t="shared" si="12"/>
        <v>0</v>
      </c>
      <c r="P28" s="333">
        <f t="shared" si="13"/>
        <v>0</v>
      </c>
      <c r="Q28" s="95"/>
      <c r="R28" s="108" t="s">
        <v>58</v>
      </c>
      <c r="S28" s="109" t="s">
        <v>59</v>
      </c>
      <c r="T28" s="349">
        <f t="shared" si="14"/>
        <v>0</v>
      </c>
      <c r="U28" s="349">
        <f t="shared" si="15"/>
        <v>0</v>
      </c>
      <c r="V28" s="349">
        <f t="shared" si="16"/>
        <v>0</v>
      </c>
      <c r="W28" s="349">
        <f t="shared" si="17"/>
        <v>0</v>
      </c>
      <c r="X28" s="349">
        <f t="shared" si="18"/>
        <v>0</v>
      </c>
      <c r="Y28" s="100"/>
      <c r="Z28" s="100"/>
    </row>
    <row r="29" spans="1:26" x14ac:dyDescent="0.25">
      <c r="A29" s="95"/>
      <c r="B29" s="108" t="s">
        <v>60</v>
      </c>
      <c r="C29" s="109" t="s">
        <v>61</v>
      </c>
      <c r="D29" s="347">
        <f t="shared" si="6"/>
        <v>0</v>
      </c>
      <c r="E29" s="348">
        <v>0</v>
      </c>
      <c r="F29" s="349">
        <f t="shared" si="7"/>
        <v>0</v>
      </c>
      <c r="G29" s="349">
        <f t="shared" si="8"/>
        <v>0</v>
      </c>
      <c r="H29" s="349">
        <f t="shared" si="9"/>
        <v>0</v>
      </c>
      <c r="I29" s="95"/>
      <c r="J29" s="108" t="s">
        <v>60</v>
      </c>
      <c r="K29" s="109" t="s">
        <v>61</v>
      </c>
      <c r="L29" s="374">
        <f t="shared" si="10"/>
        <v>0</v>
      </c>
      <c r="M29" s="369">
        <v>0</v>
      </c>
      <c r="N29" s="333">
        <f t="shared" si="11"/>
        <v>0</v>
      </c>
      <c r="O29" s="333">
        <f t="shared" si="12"/>
        <v>0</v>
      </c>
      <c r="P29" s="333">
        <f t="shared" si="13"/>
        <v>0</v>
      </c>
      <c r="Q29" s="95"/>
      <c r="R29" s="108" t="s">
        <v>60</v>
      </c>
      <c r="S29" s="109" t="s">
        <v>61</v>
      </c>
      <c r="T29" s="349">
        <f t="shared" si="14"/>
        <v>0</v>
      </c>
      <c r="U29" s="349">
        <f t="shared" si="15"/>
        <v>0</v>
      </c>
      <c r="V29" s="349">
        <f t="shared" si="16"/>
        <v>0</v>
      </c>
      <c r="W29" s="349">
        <f t="shared" si="17"/>
        <v>0</v>
      </c>
      <c r="X29" s="349">
        <f t="shared" si="18"/>
        <v>0</v>
      </c>
      <c r="Y29" s="100"/>
      <c r="Z29" s="100"/>
    </row>
    <row r="30" spans="1:26" x14ac:dyDescent="0.25">
      <c r="A30" s="95"/>
      <c r="B30" s="401" t="s">
        <v>62</v>
      </c>
      <c r="C30" s="401"/>
      <c r="D30" s="341">
        <f>SUM(D20:D29)</f>
        <v>0</v>
      </c>
      <c r="E30" s="341">
        <f>SUM(E20:E29)</f>
        <v>0</v>
      </c>
      <c r="F30" s="341">
        <f>SUM(F20:F29)</f>
        <v>0</v>
      </c>
      <c r="G30" s="341">
        <f>SUM(G20:G29)</f>
        <v>0</v>
      </c>
      <c r="H30" s="341">
        <f>SUM(H20:H29)</f>
        <v>0</v>
      </c>
      <c r="I30" s="95"/>
      <c r="J30" s="401" t="s">
        <v>63</v>
      </c>
      <c r="K30" s="401"/>
      <c r="L30" s="334">
        <f>SUM(L20:L29)</f>
        <v>0</v>
      </c>
      <c r="M30" s="334">
        <f>SUM(M20:M29)</f>
        <v>0</v>
      </c>
      <c r="N30" s="334">
        <f>SUM(N20:N29)</f>
        <v>0</v>
      </c>
      <c r="O30" s="334">
        <f>SUM(O20:O29)</f>
        <v>0</v>
      </c>
      <c r="P30" s="334">
        <f>SUM(P20:P29)</f>
        <v>0</v>
      </c>
      <c r="Q30" s="95"/>
      <c r="R30" s="401" t="s">
        <v>62</v>
      </c>
      <c r="S30" s="401"/>
      <c r="T30" s="341">
        <f>SUM(T20:T29)</f>
        <v>0</v>
      </c>
      <c r="U30" s="341">
        <f>SUM(U20:U29)</f>
        <v>0</v>
      </c>
      <c r="V30" s="341">
        <f>SUM(V20:V29)</f>
        <v>0</v>
      </c>
      <c r="W30" s="341">
        <f>SUM(W20:W29)</f>
        <v>0</v>
      </c>
      <c r="X30" s="341">
        <f>SUM(X20:X29)</f>
        <v>0</v>
      </c>
      <c r="Y30" s="100"/>
      <c r="Z30" s="100"/>
    </row>
    <row r="31" spans="1:26" x14ac:dyDescent="0.25">
      <c r="A31" s="95"/>
      <c r="B31" s="111"/>
      <c r="C31" s="112"/>
      <c r="D31" s="112"/>
      <c r="E31" s="112"/>
      <c r="F31" s="112"/>
      <c r="G31" s="112"/>
      <c r="H31" s="112"/>
      <c r="I31" s="112"/>
      <c r="J31" s="113"/>
      <c r="K31" s="112"/>
      <c r="L31" s="112"/>
      <c r="M31" s="112"/>
      <c r="N31" s="112"/>
      <c r="O31" s="112"/>
      <c r="P31" s="112"/>
      <c r="Q31" s="112"/>
      <c r="R31" s="113"/>
      <c r="S31" s="112"/>
      <c r="T31" s="112"/>
      <c r="U31" s="112"/>
      <c r="V31" s="112"/>
      <c r="W31" s="112"/>
      <c r="X31" s="114">
        <f>X30-U30</f>
        <v>0</v>
      </c>
      <c r="Y31" s="100"/>
      <c r="Z31" s="100"/>
    </row>
    <row r="32" spans="1:26" x14ac:dyDescent="0.25">
      <c r="A32" s="95"/>
      <c r="B32" s="404" t="s">
        <v>64</v>
      </c>
      <c r="C32" s="405"/>
      <c r="D32" s="405"/>
      <c r="E32" s="405"/>
      <c r="F32" s="405"/>
      <c r="G32" s="405"/>
      <c r="H32" s="405"/>
      <c r="I32" s="95"/>
      <c r="J32" s="404" t="s">
        <v>65</v>
      </c>
      <c r="K32" s="405"/>
      <c r="L32" s="405"/>
      <c r="M32" s="405"/>
      <c r="N32" s="405"/>
      <c r="O32" s="405"/>
      <c r="P32" s="405"/>
      <c r="Q32" s="95"/>
      <c r="R32" s="404" t="s">
        <v>66</v>
      </c>
      <c r="S32" s="405"/>
      <c r="T32" s="405"/>
      <c r="U32" s="405"/>
      <c r="V32" s="405"/>
      <c r="W32" s="405"/>
      <c r="X32" s="405"/>
      <c r="Y32" s="100"/>
      <c r="Z32" s="100"/>
    </row>
    <row r="33" spans="1:26" x14ac:dyDescent="0.25">
      <c r="A33" s="95"/>
      <c r="B33" s="407" t="s">
        <v>619</v>
      </c>
      <c r="C33" s="407"/>
      <c r="D33" s="98">
        <f>D17</f>
        <v>4.9226999999999999</v>
      </c>
      <c r="E33" s="97" t="s">
        <v>5</v>
      </c>
      <c r="F33" s="97" t="s">
        <v>23</v>
      </c>
      <c r="G33" s="408">
        <f>$D$3</f>
        <v>45031</v>
      </c>
      <c r="H33" s="408"/>
      <c r="I33" s="95"/>
      <c r="J33" s="407" t="s">
        <v>22</v>
      </c>
      <c r="K33" s="407"/>
      <c r="L33" s="98">
        <f>L17</f>
        <v>4.9226999999999999</v>
      </c>
      <c r="M33" s="97" t="s">
        <v>5</v>
      </c>
      <c r="N33" s="97" t="s">
        <v>23</v>
      </c>
      <c r="O33" s="408">
        <f>G33</f>
        <v>45031</v>
      </c>
      <c r="P33" s="408"/>
      <c r="Q33" s="95"/>
      <c r="R33" s="407" t="s">
        <v>619</v>
      </c>
      <c r="S33" s="407"/>
      <c r="T33" s="98">
        <f>T17</f>
        <v>4.9226999999999999</v>
      </c>
      <c r="U33" s="97" t="s">
        <v>5</v>
      </c>
      <c r="V33" s="97" t="s">
        <v>23</v>
      </c>
      <c r="W33" s="408">
        <f>O33</f>
        <v>45031</v>
      </c>
      <c r="X33" s="408"/>
      <c r="Y33" s="100"/>
      <c r="Z33" s="100"/>
    </row>
    <row r="34" spans="1:26" ht="21.75" customHeight="1" x14ac:dyDescent="0.25">
      <c r="A34" s="95"/>
      <c r="B34" s="382" t="s">
        <v>24</v>
      </c>
      <c r="C34" s="382" t="s">
        <v>25</v>
      </c>
      <c r="D34" s="382" t="s">
        <v>26</v>
      </c>
      <c r="E34" s="382"/>
      <c r="F34" s="107" t="s">
        <v>27</v>
      </c>
      <c r="G34" s="382" t="s">
        <v>28</v>
      </c>
      <c r="H34" s="382"/>
      <c r="I34" s="95"/>
      <c r="J34" s="382" t="s">
        <v>24</v>
      </c>
      <c r="K34" s="382" t="s">
        <v>25</v>
      </c>
      <c r="L34" s="382" t="s">
        <v>26</v>
      </c>
      <c r="M34" s="382"/>
      <c r="N34" s="107" t="s">
        <v>27</v>
      </c>
      <c r="O34" s="382" t="s">
        <v>28</v>
      </c>
      <c r="P34" s="382"/>
      <c r="Q34" s="95"/>
      <c r="R34" s="382" t="s">
        <v>24</v>
      </c>
      <c r="S34" s="382" t="s">
        <v>25</v>
      </c>
      <c r="T34" s="382" t="s">
        <v>26</v>
      </c>
      <c r="U34" s="382"/>
      <c r="V34" s="107" t="s">
        <v>27</v>
      </c>
      <c r="W34" s="382" t="s">
        <v>28</v>
      </c>
      <c r="X34" s="382"/>
      <c r="Y34" s="100"/>
      <c r="Z34" s="100"/>
    </row>
    <row r="35" spans="1:26" x14ac:dyDescent="0.25">
      <c r="A35" s="95"/>
      <c r="B35" s="382"/>
      <c r="C35" s="382"/>
      <c r="D35" s="107" t="s">
        <v>604</v>
      </c>
      <c r="E35" s="107" t="s">
        <v>605</v>
      </c>
      <c r="F35" s="107" t="s">
        <v>604</v>
      </c>
      <c r="G35" s="107" t="s">
        <v>604</v>
      </c>
      <c r="H35" s="107" t="s">
        <v>605</v>
      </c>
      <c r="I35" s="95"/>
      <c r="J35" s="382"/>
      <c r="K35" s="382"/>
      <c r="L35" s="107" t="s">
        <v>604</v>
      </c>
      <c r="M35" s="107" t="s">
        <v>605</v>
      </c>
      <c r="N35" s="107" t="s">
        <v>604</v>
      </c>
      <c r="O35" s="107" t="s">
        <v>604</v>
      </c>
      <c r="P35" s="107" t="s">
        <v>605</v>
      </c>
      <c r="Q35" s="95"/>
      <c r="R35" s="382"/>
      <c r="S35" s="382"/>
      <c r="T35" s="107" t="s">
        <v>604</v>
      </c>
      <c r="U35" s="107" t="s">
        <v>605</v>
      </c>
      <c r="V35" s="107" t="s">
        <v>604</v>
      </c>
      <c r="W35" s="107" t="s">
        <v>604</v>
      </c>
      <c r="X35" s="107" t="s">
        <v>605</v>
      </c>
      <c r="Y35" s="100"/>
      <c r="Z35" s="100"/>
    </row>
    <row r="36" spans="1:26" ht="63.75" x14ac:dyDescent="0.25">
      <c r="A36" s="95"/>
      <c r="B36" s="115" t="s">
        <v>67</v>
      </c>
      <c r="C36" s="116" t="s">
        <v>541</v>
      </c>
      <c r="D36" s="350">
        <f>SUM(D37:D39)</f>
        <v>0</v>
      </c>
      <c r="E36" s="351">
        <f>SUM(E37:E39)</f>
        <v>0</v>
      </c>
      <c r="F36" s="336">
        <f>SUM(F37:F39)</f>
        <v>0</v>
      </c>
      <c r="G36" s="336">
        <f t="shared" ref="G36:H36" si="19">SUM(G37:G39)</f>
        <v>0</v>
      </c>
      <c r="H36" s="336">
        <f t="shared" si="19"/>
        <v>0</v>
      </c>
      <c r="I36" s="95"/>
      <c r="J36" s="115" t="s">
        <v>67</v>
      </c>
      <c r="K36" s="116" t="s">
        <v>541</v>
      </c>
      <c r="L36" s="340">
        <f>SUM(L37:L39)</f>
        <v>0</v>
      </c>
      <c r="M36" s="370">
        <f>SUM(M37:M39)</f>
        <v>0</v>
      </c>
      <c r="N36" s="339">
        <f>SUM(N37:N39)</f>
        <v>0</v>
      </c>
      <c r="O36" s="339">
        <f t="shared" ref="O36:P36" si="20">SUM(O37:O39)</f>
        <v>0</v>
      </c>
      <c r="P36" s="339">
        <f t="shared" si="20"/>
        <v>0</v>
      </c>
      <c r="Q36" s="95"/>
      <c r="R36" s="115" t="s">
        <v>67</v>
      </c>
      <c r="S36" s="116" t="s">
        <v>541</v>
      </c>
      <c r="T36" s="339">
        <f t="shared" ref="T36:T51" si="21">D36+L36</f>
        <v>0</v>
      </c>
      <c r="U36" s="339">
        <f>T36/$T$33</f>
        <v>0</v>
      </c>
      <c r="V36" s="339">
        <f>T36*19%</f>
        <v>0</v>
      </c>
      <c r="W36" s="339">
        <f>T36+V36</f>
        <v>0</v>
      </c>
      <c r="X36" s="349">
        <f>W36/$T$33</f>
        <v>0</v>
      </c>
      <c r="Y36" s="100"/>
      <c r="Z36" s="100"/>
    </row>
    <row r="37" spans="1:26" x14ac:dyDescent="0.25">
      <c r="A37" s="95"/>
      <c r="B37" s="117" t="s">
        <v>385</v>
      </c>
      <c r="C37" s="109" t="s">
        <v>388</v>
      </c>
      <c r="D37" s="340">
        <f>E37*$D$33</f>
        <v>0</v>
      </c>
      <c r="E37" s="338">
        <v>0</v>
      </c>
      <c r="F37" s="339">
        <f>D37*0.19</f>
        <v>0</v>
      </c>
      <c r="G37" s="339">
        <f>F37+D37</f>
        <v>0</v>
      </c>
      <c r="H37" s="349">
        <f>G37/$D$33</f>
        <v>0</v>
      </c>
      <c r="I37" s="95"/>
      <c r="J37" s="117" t="str">
        <f>B37</f>
        <v>3.1.1.</v>
      </c>
      <c r="K37" s="109" t="str">
        <f>C37</f>
        <v xml:space="preserve">Studii de teren </v>
      </c>
      <c r="L37" s="340">
        <f>M37*L33</f>
        <v>0</v>
      </c>
      <c r="M37" s="370">
        <v>0</v>
      </c>
      <c r="N37" s="339">
        <f>L37*0.19</f>
        <v>0</v>
      </c>
      <c r="O37" s="339">
        <f>L37+N37</f>
        <v>0</v>
      </c>
      <c r="P37" s="349">
        <f>O37/L33</f>
        <v>0</v>
      </c>
      <c r="Q37" s="95"/>
      <c r="R37" s="117" t="str">
        <f>J37</f>
        <v>3.1.1.</v>
      </c>
      <c r="S37" s="109" t="str">
        <f>K37</f>
        <v xml:space="preserve">Studii de teren </v>
      </c>
      <c r="T37" s="339">
        <f t="shared" si="21"/>
        <v>0</v>
      </c>
      <c r="U37" s="339">
        <f t="shared" ref="U37:U39" si="22">T37/$T$33</f>
        <v>0</v>
      </c>
      <c r="V37" s="339">
        <f t="shared" ref="V37:V39" si="23">T37*19%</f>
        <v>0</v>
      </c>
      <c r="W37" s="339">
        <f t="shared" ref="W37:W39" si="24">T37+V37</f>
        <v>0</v>
      </c>
      <c r="X37" s="349">
        <f t="shared" ref="X37:X39" si="25">W37/$T$33</f>
        <v>0</v>
      </c>
      <c r="Y37" s="100"/>
      <c r="Z37" s="100"/>
    </row>
    <row r="38" spans="1:26" x14ac:dyDescent="0.25">
      <c r="A38" s="95"/>
      <c r="B38" s="117" t="s">
        <v>386</v>
      </c>
      <c r="C38" s="109" t="s">
        <v>389</v>
      </c>
      <c r="D38" s="340">
        <f t="shared" ref="D38:D39" si="26">E38*$D$33</f>
        <v>0</v>
      </c>
      <c r="E38" s="338">
        <v>0</v>
      </c>
      <c r="F38" s="339">
        <f t="shared" ref="F38:F39" si="27">D38*0.19</f>
        <v>0</v>
      </c>
      <c r="G38" s="339">
        <f t="shared" ref="G38:G39" si="28">F38+D38</f>
        <v>0</v>
      </c>
      <c r="H38" s="349">
        <f t="shared" ref="H38:H39" si="29">G38/$D$33</f>
        <v>0</v>
      </c>
      <c r="I38" s="95"/>
      <c r="J38" s="117" t="str">
        <f t="shared" ref="J38:J39" si="30">B38</f>
        <v>3.1.2.</v>
      </c>
      <c r="K38" s="109" t="str">
        <f t="shared" ref="K38:K39" si="31">C38</f>
        <v xml:space="preserve">Raport privind impactul asupra mediului </v>
      </c>
      <c r="L38" s="340">
        <f>M38*L33</f>
        <v>0</v>
      </c>
      <c r="M38" s="370">
        <v>0</v>
      </c>
      <c r="N38" s="339">
        <f t="shared" ref="N38:N39" si="32">L38*0.19</f>
        <v>0</v>
      </c>
      <c r="O38" s="339">
        <f t="shared" ref="O38:O39" si="33">L38+N38</f>
        <v>0</v>
      </c>
      <c r="P38" s="349">
        <f>O38/L33</f>
        <v>0</v>
      </c>
      <c r="Q38" s="95"/>
      <c r="R38" s="117" t="str">
        <f t="shared" ref="R38:R39" si="34">J38</f>
        <v>3.1.2.</v>
      </c>
      <c r="S38" s="109" t="str">
        <f t="shared" ref="S38:S39" si="35">K38</f>
        <v xml:space="preserve">Raport privind impactul asupra mediului </v>
      </c>
      <c r="T38" s="339">
        <f t="shared" si="21"/>
        <v>0</v>
      </c>
      <c r="U38" s="339">
        <f t="shared" si="22"/>
        <v>0</v>
      </c>
      <c r="V38" s="339">
        <f t="shared" si="23"/>
        <v>0</v>
      </c>
      <c r="W38" s="339">
        <f t="shared" si="24"/>
        <v>0</v>
      </c>
      <c r="X38" s="349">
        <f t="shared" si="25"/>
        <v>0</v>
      </c>
      <c r="Y38" s="100"/>
      <c r="Z38" s="100"/>
    </row>
    <row r="39" spans="1:26" x14ac:dyDescent="0.25">
      <c r="A39" s="95"/>
      <c r="B39" s="117" t="s">
        <v>387</v>
      </c>
      <c r="C39" s="109" t="s">
        <v>390</v>
      </c>
      <c r="D39" s="340">
        <f t="shared" si="26"/>
        <v>0</v>
      </c>
      <c r="E39" s="338">
        <v>0</v>
      </c>
      <c r="F39" s="339">
        <f t="shared" si="27"/>
        <v>0</v>
      </c>
      <c r="G39" s="339">
        <f t="shared" si="28"/>
        <v>0</v>
      </c>
      <c r="H39" s="349">
        <f t="shared" si="29"/>
        <v>0</v>
      </c>
      <c r="I39" s="95"/>
      <c r="J39" s="117" t="str">
        <f t="shared" si="30"/>
        <v>3.1.3.</v>
      </c>
      <c r="K39" s="109" t="str">
        <f t="shared" si="31"/>
        <v xml:space="preserve">Alte studii specifice </v>
      </c>
      <c r="L39" s="340">
        <f>M39*L33</f>
        <v>0</v>
      </c>
      <c r="M39" s="370">
        <v>0</v>
      </c>
      <c r="N39" s="339">
        <f t="shared" si="32"/>
        <v>0</v>
      </c>
      <c r="O39" s="339">
        <f t="shared" si="33"/>
        <v>0</v>
      </c>
      <c r="P39" s="349">
        <f>O39/L33</f>
        <v>0</v>
      </c>
      <c r="Q39" s="95"/>
      <c r="R39" s="117" t="str">
        <f t="shared" si="34"/>
        <v>3.1.3.</v>
      </c>
      <c r="S39" s="109" t="str">
        <f t="shared" si="35"/>
        <v xml:space="preserve">Alte studii specifice </v>
      </c>
      <c r="T39" s="339">
        <f t="shared" si="21"/>
        <v>0</v>
      </c>
      <c r="U39" s="339">
        <f t="shared" si="22"/>
        <v>0</v>
      </c>
      <c r="V39" s="339">
        <f t="shared" si="23"/>
        <v>0</v>
      </c>
      <c r="W39" s="339">
        <f t="shared" si="24"/>
        <v>0</v>
      </c>
      <c r="X39" s="349">
        <f t="shared" si="25"/>
        <v>0</v>
      </c>
      <c r="Y39" s="100"/>
      <c r="Z39" s="100"/>
    </row>
    <row r="40" spans="1:26" ht="38.25" x14ac:dyDescent="0.25">
      <c r="A40" s="95"/>
      <c r="B40" s="115" t="s">
        <v>68</v>
      </c>
      <c r="C40" s="116" t="s">
        <v>391</v>
      </c>
      <c r="D40" s="336">
        <f>SUM(D41:D49)</f>
        <v>0</v>
      </c>
      <c r="E40" s="336">
        <f>SUM(E41:E49)</f>
        <v>0</v>
      </c>
      <c r="F40" s="336">
        <f>SUM(F41:F49)</f>
        <v>0</v>
      </c>
      <c r="G40" s="336">
        <f>SUM(G41:G49)</f>
        <v>0</v>
      </c>
      <c r="H40" s="336">
        <f>SUM(H41:H49)</f>
        <v>0</v>
      </c>
      <c r="I40" s="95"/>
      <c r="J40" s="115" t="s">
        <v>68</v>
      </c>
      <c r="K40" s="116" t="str">
        <f>C40</f>
        <v>Documentatii suport si cheltuieli pentru obtinere de avize, acorduri si autorizatii - total, din care:</v>
      </c>
      <c r="L40" s="336">
        <f>SUM(L41:L49)</f>
        <v>0</v>
      </c>
      <c r="M40" s="336">
        <f>SUM(M41:M49)</f>
        <v>0</v>
      </c>
      <c r="N40" s="336">
        <f>SUM(N41:N49)</f>
        <v>0</v>
      </c>
      <c r="O40" s="336">
        <f>SUM(O41:O49)</f>
        <v>0</v>
      </c>
      <c r="P40" s="336">
        <f>SUM(P41:P49)</f>
        <v>0</v>
      </c>
      <c r="Q40" s="95"/>
      <c r="R40" s="115" t="s">
        <v>68</v>
      </c>
      <c r="S40" s="116" t="str">
        <f>K40</f>
        <v>Documentatii suport si cheltuieli pentru obtinere de avize, acorduri si autorizatii - total, din care:</v>
      </c>
      <c r="T40" s="336">
        <f>SUM(T41:T49)</f>
        <v>0</v>
      </c>
      <c r="U40" s="336">
        <f>SUM(U41:U49)</f>
        <v>0</v>
      </c>
      <c r="V40" s="336">
        <f>SUM(V41:V49)</f>
        <v>0</v>
      </c>
      <c r="W40" s="336">
        <f>SUM(W41:W49)</f>
        <v>0</v>
      </c>
      <c r="X40" s="336">
        <f>SUM(X41:X49)</f>
        <v>0</v>
      </c>
      <c r="Y40" s="100"/>
      <c r="Z40" s="100"/>
    </row>
    <row r="41" spans="1:26" ht="25.5" x14ac:dyDescent="0.25">
      <c r="A41" s="95"/>
      <c r="B41" s="115" t="s">
        <v>523</v>
      </c>
      <c r="C41" s="109" t="s">
        <v>532</v>
      </c>
      <c r="D41" s="340">
        <f>E41*$D$4</f>
        <v>0</v>
      </c>
      <c r="E41" s="338">
        <v>0</v>
      </c>
      <c r="F41" s="339">
        <v>0</v>
      </c>
      <c r="G41" s="339">
        <f t="shared" ref="G41:G51" si="36">D41+F41</f>
        <v>0</v>
      </c>
      <c r="H41" s="339">
        <f t="shared" ref="H41:H51" si="37">G41/$D$33</f>
        <v>0</v>
      </c>
      <c r="I41" s="95"/>
      <c r="J41" s="115" t="str">
        <f>B41</f>
        <v>3.2.1.</v>
      </c>
      <c r="K41" s="109" t="str">
        <f>C41</f>
        <v>Obtinerea/prelungirea valabilitatii ceritificatului de urbanism</v>
      </c>
      <c r="L41" s="340">
        <f>M41*$D$4</f>
        <v>0</v>
      </c>
      <c r="M41" s="370">
        <v>0</v>
      </c>
      <c r="N41" s="339">
        <v>0</v>
      </c>
      <c r="O41" s="339">
        <f>L41+N41</f>
        <v>0</v>
      </c>
      <c r="P41" s="349">
        <f t="shared" ref="P41:P51" si="38">O41/$L$33</f>
        <v>0</v>
      </c>
      <c r="Q41" s="95"/>
      <c r="R41" s="115" t="str">
        <f>J41</f>
        <v>3.2.1.</v>
      </c>
      <c r="S41" s="109" t="str">
        <f>K41</f>
        <v>Obtinerea/prelungirea valabilitatii ceritificatului de urbanism</v>
      </c>
      <c r="T41" s="339">
        <f>D41+L41</f>
        <v>0</v>
      </c>
      <c r="U41" s="339">
        <f>T41/$T$33</f>
        <v>0</v>
      </c>
      <c r="V41" s="339">
        <v>0</v>
      </c>
      <c r="W41" s="339">
        <f>T41+V41</f>
        <v>0</v>
      </c>
      <c r="X41" s="349">
        <f t="shared" ref="X41:X51" si="39">W41/$T$33</f>
        <v>0</v>
      </c>
      <c r="Y41" s="100"/>
      <c r="Z41" s="100"/>
    </row>
    <row r="42" spans="1:26" ht="38.25" x14ac:dyDescent="0.25">
      <c r="A42" s="95"/>
      <c r="B42" s="115" t="s">
        <v>524</v>
      </c>
      <c r="C42" s="109" t="s">
        <v>533</v>
      </c>
      <c r="D42" s="340">
        <f t="shared" ref="D42:D51" si="40">E42*$D$4</f>
        <v>0</v>
      </c>
      <c r="E42" s="338">
        <v>0</v>
      </c>
      <c r="F42" s="339">
        <v>0</v>
      </c>
      <c r="G42" s="339">
        <f t="shared" si="36"/>
        <v>0</v>
      </c>
      <c r="H42" s="339">
        <f t="shared" si="37"/>
        <v>0</v>
      </c>
      <c r="I42" s="95"/>
      <c r="J42" s="115" t="str">
        <f t="shared" ref="J42:J49" si="41">B42</f>
        <v>3.2.2.</v>
      </c>
      <c r="K42" s="109" t="str">
        <f t="shared" ref="K42:K49" si="42">C42</f>
        <v>Obtinerea/prelungirea valabilitatii autorizatiei de construire/desfiintare, obtinere autorizatii de scoatere din circuitul agricol</v>
      </c>
      <c r="L42" s="340">
        <f t="shared" ref="L42:L51" si="43">M42*$D$4</f>
        <v>0</v>
      </c>
      <c r="M42" s="370">
        <v>0</v>
      </c>
      <c r="N42" s="339">
        <v>0</v>
      </c>
      <c r="O42" s="339">
        <f>L42+N42</f>
        <v>0</v>
      </c>
      <c r="P42" s="349">
        <f t="shared" si="38"/>
        <v>0</v>
      </c>
      <c r="Q42" s="95"/>
      <c r="R42" s="115" t="str">
        <f t="shared" ref="R42:R49" si="44">J42</f>
        <v>3.2.2.</v>
      </c>
      <c r="S42" s="109" t="str">
        <f t="shared" ref="S42:S49" si="45">K42</f>
        <v>Obtinerea/prelungirea valabilitatii autorizatiei de construire/desfiintare, obtinere autorizatii de scoatere din circuitul agricol</v>
      </c>
      <c r="T42" s="339">
        <f>D42+L42</f>
        <v>0</v>
      </c>
      <c r="U42" s="339">
        <f t="shared" ref="U42:U51" si="46">T42/$T$33</f>
        <v>0</v>
      </c>
      <c r="V42" s="339">
        <v>0</v>
      </c>
      <c r="W42" s="339">
        <f>T42+V42</f>
        <v>0</v>
      </c>
      <c r="X42" s="349">
        <f t="shared" si="39"/>
        <v>0</v>
      </c>
      <c r="Y42" s="100"/>
      <c r="Z42" s="100"/>
    </row>
    <row r="43" spans="1:26" ht="51" x14ac:dyDescent="0.25">
      <c r="A43" s="95"/>
      <c r="B43" s="115" t="s">
        <v>530</v>
      </c>
      <c r="C43" s="109" t="s">
        <v>534</v>
      </c>
      <c r="D43" s="340">
        <f t="shared" si="40"/>
        <v>0</v>
      </c>
      <c r="E43" s="338">
        <v>0</v>
      </c>
      <c r="F43" s="339">
        <v>0</v>
      </c>
      <c r="G43" s="339">
        <f>D43+F43</f>
        <v>0</v>
      </c>
      <c r="H43" s="339">
        <f>G43/$D$33</f>
        <v>0</v>
      </c>
      <c r="I43" s="95"/>
      <c r="J43" s="115" t="str">
        <f t="shared" si="41"/>
        <v>3.2.3.</v>
      </c>
      <c r="K43" s="109" t="str">
        <f t="shared" si="42"/>
        <v>Obtinerea avizelor si acordurilor pentru racorduri si bransamente la retelele publice de apa, canalizare, gaze, termoficare, energie electrica, telefonie, etc.</v>
      </c>
      <c r="L43" s="340">
        <f t="shared" si="43"/>
        <v>0</v>
      </c>
      <c r="M43" s="370">
        <v>0</v>
      </c>
      <c r="N43" s="339">
        <v>0</v>
      </c>
      <c r="O43" s="339">
        <f>L43+N43</f>
        <v>0</v>
      </c>
      <c r="P43" s="349">
        <f t="shared" si="38"/>
        <v>0</v>
      </c>
      <c r="Q43" s="95"/>
      <c r="R43" s="115" t="str">
        <f t="shared" si="44"/>
        <v>3.2.3.</v>
      </c>
      <c r="S43" s="109" t="str">
        <f t="shared" si="45"/>
        <v>Obtinerea avizelor si acordurilor pentru racorduri si bransamente la retelele publice de apa, canalizare, gaze, termoficare, energie electrica, telefonie, etc.</v>
      </c>
      <c r="T43" s="339">
        <f t="shared" si="21"/>
        <v>0</v>
      </c>
      <c r="U43" s="339">
        <f t="shared" si="46"/>
        <v>0</v>
      </c>
      <c r="V43" s="339">
        <v>0</v>
      </c>
      <c r="W43" s="339">
        <f>T43+V43</f>
        <v>0</v>
      </c>
      <c r="X43" s="349">
        <f t="shared" si="39"/>
        <v>0</v>
      </c>
      <c r="Y43" s="100"/>
      <c r="Z43" s="100"/>
    </row>
    <row r="44" spans="1:26" ht="25.5" x14ac:dyDescent="0.25">
      <c r="A44" s="95"/>
      <c r="B44" s="115" t="s">
        <v>525</v>
      </c>
      <c r="C44" s="109" t="s">
        <v>535</v>
      </c>
      <c r="D44" s="340">
        <f t="shared" si="40"/>
        <v>0</v>
      </c>
      <c r="E44" s="338">
        <v>0</v>
      </c>
      <c r="F44" s="339">
        <v>0</v>
      </c>
      <c r="G44" s="339">
        <f t="shared" si="36"/>
        <v>0</v>
      </c>
      <c r="H44" s="339">
        <f t="shared" si="37"/>
        <v>0</v>
      </c>
      <c r="I44" s="95"/>
      <c r="J44" s="115" t="str">
        <f t="shared" si="41"/>
        <v>3.2.4.</v>
      </c>
      <c r="K44" s="109" t="str">
        <f t="shared" si="42"/>
        <v>Obtinere aviz sanitar, sanitar-veterinar si fitosanitar</v>
      </c>
      <c r="L44" s="340">
        <f t="shared" si="43"/>
        <v>0</v>
      </c>
      <c r="M44" s="370">
        <v>0</v>
      </c>
      <c r="N44" s="339">
        <v>0</v>
      </c>
      <c r="O44" s="339">
        <f t="shared" ref="O44:O51" si="47">L44+N44</f>
        <v>0</v>
      </c>
      <c r="P44" s="349">
        <f t="shared" si="38"/>
        <v>0</v>
      </c>
      <c r="Q44" s="95"/>
      <c r="R44" s="115" t="str">
        <f t="shared" si="44"/>
        <v>3.2.4.</v>
      </c>
      <c r="S44" s="109" t="str">
        <f t="shared" si="45"/>
        <v>Obtinere aviz sanitar, sanitar-veterinar si fitosanitar</v>
      </c>
      <c r="T44" s="339">
        <f t="shared" si="21"/>
        <v>0</v>
      </c>
      <c r="U44" s="339">
        <f t="shared" si="46"/>
        <v>0</v>
      </c>
      <c r="V44" s="339">
        <v>0</v>
      </c>
      <c r="W44" s="339">
        <f t="shared" ref="W44:W51" si="48">T44+V44</f>
        <v>0</v>
      </c>
      <c r="X44" s="349">
        <f t="shared" si="39"/>
        <v>0</v>
      </c>
      <c r="Y44" s="100"/>
      <c r="Z44" s="100"/>
    </row>
    <row r="45" spans="1:26" ht="25.5" x14ac:dyDescent="0.25">
      <c r="A45" s="95"/>
      <c r="B45" s="115" t="s">
        <v>526</v>
      </c>
      <c r="C45" s="109" t="s">
        <v>536</v>
      </c>
      <c r="D45" s="340">
        <f t="shared" si="40"/>
        <v>0</v>
      </c>
      <c r="E45" s="338">
        <v>0</v>
      </c>
      <c r="F45" s="339">
        <v>0</v>
      </c>
      <c r="G45" s="339">
        <f t="shared" si="36"/>
        <v>0</v>
      </c>
      <c r="H45" s="339">
        <f t="shared" si="37"/>
        <v>0</v>
      </c>
      <c r="I45" s="95"/>
      <c r="J45" s="115" t="str">
        <f t="shared" si="41"/>
        <v>3.2.5.</v>
      </c>
      <c r="K45" s="109" t="str">
        <f t="shared" si="42"/>
        <v>Obtinerea certificatului de nomenclatura stradala si adresa</v>
      </c>
      <c r="L45" s="340">
        <f t="shared" si="43"/>
        <v>0</v>
      </c>
      <c r="M45" s="370">
        <v>0</v>
      </c>
      <c r="N45" s="339">
        <v>0</v>
      </c>
      <c r="O45" s="339">
        <f t="shared" si="47"/>
        <v>0</v>
      </c>
      <c r="P45" s="349">
        <f t="shared" si="38"/>
        <v>0</v>
      </c>
      <c r="Q45" s="95"/>
      <c r="R45" s="115" t="str">
        <f t="shared" si="44"/>
        <v>3.2.5.</v>
      </c>
      <c r="S45" s="109" t="str">
        <f t="shared" si="45"/>
        <v>Obtinerea certificatului de nomenclatura stradala si adresa</v>
      </c>
      <c r="T45" s="339">
        <f t="shared" si="21"/>
        <v>0</v>
      </c>
      <c r="U45" s="339">
        <f t="shared" si="46"/>
        <v>0</v>
      </c>
      <c r="V45" s="339">
        <v>0</v>
      </c>
      <c r="W45" s="339">
        <f t="shared" si="48"/>
        <v>0</v>
      </c>
      <c r="X45" s="349">
        <f t="shared" si="39"/>
        <v>0</v>
      </c>
      <c r="Y45" s="100"/>
      <c r="Z45" s="100"/>
    </row>
    <row r="46" spans="1:26" ht="38.25" x14ac:dyDescent="0.25">
      <c r="A46" s="95"/>
      <c r="B46" s="115" t="s">
        <v>527</v>
      </c>
      <c r="C46" s="109" t="s">
        <v>537</v>
      </c>
      <c r="D46" s="340">
        <f t="shared" si="40"/>
        <v>0</v>
      </c>
      <c r="E46" s="338">
        <v>0</v>
      </c>
      <c r="F46" s="339">
        <v>0</v>
      </c>
      <c r="G46" s="339">
        <f t="shared" si="36"/>
        <v>0</v>
      </c>
      <c r="H46" s="339">
        <f t="shared" si="37"/>
        <v>0</v>
      </c>
      <c r="I46" s="95"/>
      <c r="J46" s="115" t="str">
        <f t="shared" si="41"/>
        <v>3.2.6.</v>
      </c>
      <c r="K46" s="109" t="str">
        <f t="shared" si="42"/>
        <v>Intocmirea documentaţiei, obţinerea numărului Cadastral provizoriu  si inregistrarea terenului in Cartea Funciara</v>
      </c>
      <c r="L46" s="340">
        <f t="shared" si="43"/>
        <v>0</v>
      </c>
      <c r="M46" s="370">
        <v>0</v>
      </c>
      <c r="N46" s="339">
        <v>0</v>
      </c>
      <c r="O46" s="339">
        <f t="shared" si="47"/>
        <v>0</v>
      </c>
      <c r="P46" s="349">
        <f t="shared" si="38"/>
        <v>0</v>
      </c>
      <c r="Q46" s="95"/>
      <c r="R46" s="115" t="str">
        <f t="shared" si="44"/>
        <v>3.2.6.</v>
      </c>
      <c r="S46" s="109" t="str">
        <f t="shared" si="45"/>
        <v>Intocmirea documentaţiei, obţinerea numărului Cadastral provizoriu  si inregistrarea terenului in Cartea Funciara</v>
      </c>
      <c r="T46" s="339">
        <f t="shared" si="21"/>
        <v>0</v>
      </c>
      <c r="U46" s="339">
        <f t="shared" si="46"/>
        <v>0</v>
      </c>
      <c r="V46" s="339">
        <v>0</v>
      </c>
      <c r="W46" s="339">
        <f t="shared" si="48"/>
        <v>0</v>
      </c>
      <c r="X46" s="349">
        <f t="shared" si="39"/>
        <v>0</v>
      </c>
      <c r="Y46" s="100"/>
      <c r="Z46" s="100"/>
    </row>
    <row r="47" spans="1:26" x14ac:dyDescent="0.25">
      <c r="A47" s="95"/>
      <c r="B47" s="115" t="s">
        <v>528</v>
      </c>
      <c r="C47" s="109" t="s">
        <v>538</v>
      </c>
      <c r="D47" s="340">
        <f t="shared" si="40"/>
        <v>0</v>
      </c>
      <c r="E47" s="338">
        <v>0</v>
      </c>
      <c r="F47" s="339">
        <v>0</v>
      </c>
      <c r="G47" s="339">
        <f t="shared" si="36"/>
        <v>0</v>
      </c>
      <c r="H47" s="339">
        <f t="shared" si="37"/>
        <v>0</v>
      </c>
      <c r="I47" s="95"/>
      <c r="J47" s="115" t="str">
        <f t="shared" si="41"/>
        <v>3.2.7.</v>
      </c>
      <c r="K47" s="109" t="str">
        <f t="shared" si="42"/>
        <v>Obtinerea avizului PSI</v>
      </c>
      <c r="L47" s="340">
        <f t="shared" si="43"/>
        <v>0</v>
      </c>
      <c r="M47" s="370">
        <v>0</v>
      </c>
      <c r="N47" s="339">
        <v>0</v>
      </c>
      <c r="O47" s="339">
        <f t="shared" si="47"/>
        <v>0</v>
      </c>
      <c r="P47" s="349">
        <f t="shared" si="38"/>
        <v>0</v>
      </c>
      <c r="Q47" s="95"/>
      <c r="R47" s="115" t="str">
        <f t="shared" si="44"/>
        <v>3.2.7.</v>
      </c>
      <c r="S47" s="109" t="str">
        <f t="shared" si="45"/>
        <v>Obtinerea avizului PSI</v>
      </c>
      <c r="T47" s="339">
        <f t="shared" si="21"/>
        <v>0</v>
      </c>
      <c r="U47" s="339">
        <f t="shared" si="46"/>
        <v>0</v>
      </c>
      <c r="V47" s="339">
        <v>0</v>
      </c>
      <c r="W47" s="339">
        <f t="shared" si="48"/>
        <v>0</v>
      </c>
      <c r="X47" s="349">
        <f t="shared" si="39"/>
        <v>0</v>
      </c>
      <c r="Y47" s="100"/>
      <c r="Z47" s="100"/>
    </row>
    <row r="48" spans="1:26" x14ac:dyDescent="0.25">
      <c r="A48" s="95"/>
      <c r="B48" s="115" t="s">
        <v>529</v>
      </c>
      <c r="C48" s="109" t="s">
        <v>539</v>
      </c>
      <c r="D48" s="340">
        <f t="shared" si="40"/>
        <v>0</v>
      </c>
      <c r="E48" s="338">
        <v>0</v>
      </c>
      <c r="F48" s="339">
        <v>0</v>
      </c>
      <c r="G48" s="339">
        <f t="shared" si="36"/>
        <v>0</v>
      </c>
      <c r="H48" s="339">
        <f t="shared" si="37"/>
        <v>0</v>
      </c>
      <c r="I48" s="95"/>
      <c r="J48" s="115" t="str">
        <f t="shared" si="41"/>
        <v>3.2.8.</v>
      </c>
      <c r="K48" s="109" t="str">
        <f t="shared" si="42"/>
        <v>Obtinerea acordului de mediu</v>
      </c>
      <c r="L48" s="340">
        <f t="shared" si="43"/>
        <v>0</v>
      </c>
      <c r="M48" s="370">
        <v>0</v>
      </c>
      <c r="N48" s="339">
        <v>0</v>
      </c>
      <c r="O48" s="339">
        <f t="shared" si="47"/>
        <v>0</v>
      </c>
      <c r="P48" s="349">
        <f t="shared" si="38"/>
        <v>0</v>
      </c>
      <c r="Q48" s="95"/>
      <c r="R48" s="115" t="str">
        <f t="shared" si="44"/>
        <v>3.2.8.</v>
      </c>
      <c r="S48" s="109" t="str">
        <f t="shared" si="45"/>
        <v>Obtinerea acordului de mediu</v>
      </c>
      <c r="T48" s="339">
        <f t="shared" si="21"/>
        <v>0</v>
      </c>
      <c r="U48" s="339">
        <f t="shared" si="46"/>
        <v>0</v>
      </c>
      <c r="V48" s="339">
        <v>0</v>
      </c>
      <c r="W48" s="339">
        <f t="shared" si="48"/>
        <v>0</v>
      </c>
      <c r="X48" s="349">
        <f t="shared" si="39"/>
        <v>0</v>
      </c>
      <c r="Y48" s="100"/>
      <c r="Z48" s="100"/>
    </row>
    <row r="49" spans="1:26" ht="25.5" x14ac:dyDescent="0.25">
      <c r="A49" s="95"/>
      <c r="B49" s="115" t="s">
        <v>531</v>
      </c>
      <c r="C49" s="109" t="s">
        <v>540</v>
      </c>
      <c r="D49" s="340">
        <f t="shared" si="40"/>
        <v>0</v>
      </c>
      <c r="E49" s="338">
        <v>0</v>
      </c>
      <c r="F49" s="339">
        <v>0</v>
      </c>
      <c r="G49" s="339">
        <f t="shared" si="36"/>
        <v>0</v>
      </c>
      <c r="H49" s="339">
        <f t="shared" si="37"/>
        <v>0</v>
      </c>
      <c r="I49" s="95"/>
      <c r="J49" s="115" t="str">
        <f t="shared" si="41"/>
        <v>3.2.9.</v>
      </c>
      <c r="K49" s="109" t="str">
        <f t="shared" si="42"/>
        <v>Alte avize, acorduri si autorizatii solicitate prin lege</v>
      </c>
      <c r="L49" s="340">
        <f t="shared" si="43"/>
        <v>0</v>
      </c>
      <c r="M49" s="370">
        <v>0</v>
      </c>
      <c r="N49" s="339">
        <v>0</v>
      </c>
      <c r="O49" s="339">
        <f t="shared" si="47"/>
        <v>0</v>
      </c>
      <c r="P49" s="349">
        <f t="shared" si="38"/>
        <v>0</v>
      </c>
      <c r="Q49" s="95"/>
      <c r="R49" s="115" t="str">
        <f t="shared" si="44"/>
        <v>3.2.9.</v>
      </c>
      <c r="S49" s="109" t="str">
        <f t="shared" si="45"/>
        <v>Alte avize, acorduri si autorizatii solicitate prin lege</v>
      </c>
      <c r="T49" s="339">
        <f t="shared" si="21"/>
        <v>0</v>
      </c>
      <c r="U49" s="339">
        <f t="shared" si="46"/>
        <v>0</v>
      </c>
      <c r="V49" s="339">
        <v>0</v>
      </c>
      <c r="W49" s="339">
        <f t="shared" si="48"/>
        <v>0</v>
      </c>
      <c r="X49" s="349">
        <f t="shared" si="39"/>
        <v>0</v>
      </c>
      <c r="Y49" s="100"/>
      <c r="Z49" s="100"/>
    </row>
    <row r="50" spans="1:26" x14ac:dyDescent="0.25">
      <c r="A50" s="95"/>
      <c r="B50" s="115" t="str">
        <f>J50</f>
        <v>3.3.</v>
      </c>
      <c r="C50" s="116" t="str">
        <f>K50</f>
        <v xml:space="preserve">Expertiza tehnica </v>
      </c>
      <c r="D50" s="350">
        <f t="shared" si="40"/>
        <v>6073.9999083900002</v>
      </c>
      <c r="E50" s="352">
        <v>1233.8757000000001</v>
      </c>
      <c r="F50" s="336">
        <f>D50*0.19</f>
        <v>1154.0599825941001</v>
      </c>
      <c r="G50" s="339">
        <f t="shared" si="36"/>
        <v>7228.0598909841001</v>
      </c>
      <c r="H50" s="339">
        <f t="shared" si="37"/>
        <v>1468.312083</v>
      </c>
      <c r="I50" s="95"/>
      <c r="J50" s="115" t="s">
        <v>69</v>
      </c>
      <c r="K50" s="116" t="s">
        <v>392</v>
      </c>
      <c r="L50" s="340">
        <f t="shared" si="43"/>
        <v>0</v>
      </c>
      <c r="M50" s="370">
        <v>0</v>
      </c>
      <c r="N50" s="336">
        <f>L50*0.19</f>
        <v>0</v>
      </c>
      <c r="O50" s="339">
        <f t="shared" si="47"/>
        <v>0</v>
      </c>
      <c r="P50" s="349">
        <f t="shared" si="38"/>
        <v>0</v>
      </c>
      <c r="Q50" s="95"/>
      <c r="R50" s="115" t="str">
        <f>J50</f>
        <v>3.3.</v>
      </c>
      <c r="S50" s="116" t="str">
        <f>K50</f>
        <v xml:space="preserve">Expertiza tehnica </v>
      </c>
      <c r="T50" s="336">
        <f t="shared" si="21"/>
        <v>6073.9999083900002</v>
      </c>
      <c r="U50" s="336">
        <f t="shared" si="46"/>
        <v>1233.8757000000001</v>
      </c>
      <c r="V50" s="336">
        <v>0</v>
      </c>
      <c r="W50" s="336">
        <f t="shared" si="48"/>
        <v>6073.9999083900002</v>
      </c>
      <c r="X50" s="364">
        <f t="shared" si="39"/>
        <v>1233.8757000000001</v>
      </c>
      <c r="Y50" s="100"/>
      <c r="Z50" s="100"/>
    </row>
    <row r="51" spans="1:26" ht="25.5" x14ac:dyDescent="0.25">
      <c r="A51" s="95"/>
      <c r="B51" s="115" t="s">
        <v>80</v>
      </c>
      <c r="C51" s="116" t="s">
        <v>393</v>
      </c>
      <c r="D51" s="350">
        <f t="shared" si="40"/>
        <v>8106.0008752499998</v>
      </c>
      <c r="E51" s="352">
        <f>2031.4055-384.748</f>
        <v>1646.6575</v>
      </c>
      <c r="F51" s="336">
        <f>D51*0.19</f>
        <v>1540.1401662974999</v>
      </c>
      <c r="G51" s="339">
        <f t="shared" si="36"/>
        <v>9646.1410415475002</v>
      </c>
      <c r="H51" s="339">
        <f t="shared" si="37"/>
        <v>1959.5224250000001</v>
      </c>
      <c r="I51" s="95"/>
      <c r="J51" s="115" t="str">
        <f>B51</f>
        <v>3.4.</v>
      </c>
      <c r="K51" s="116" t="str">
        <f>C51</f>
        <v>Certificarea performantei energetice si auditul energetic al cladirii</v>
      </c>
      <c r="L51" s="340">
        <f t="shared" si="43"/>
        <v>0</v>
      </c>
      <c r="M51" s="370">
        <v>0</v>
      </c>
      <c r="N51" s="336">
        <f>L51*0.19</f>
        <v>0</v>
      </c>
      <c r="O51" s="339">
        <f t="shared" si="47"/>
        <v>0</v>
      </c>
      <c r="P51" s="349">
        <f t="shared" si="38"/>
        <v>0</v>
      </c>
      <c r="Q51" s="95"/>
      <c r="R51" s="115" t="str">
        <f>J51</f>
        <v>3.4.</v>
      </c>
      <c r="S51" s="116" t="str">
        <f>K51</f>
        <v>Certificarea performantei energetice si auditul energetic al cladirii</v>
      </c>
      <c r="T51" s="336">
        <f t="shared" si="21"/>
        <v>8106.0008752499998</v>
      </c>
      <c r="U51" s="336">
        <f t="shared" si="46"/>
        <v>1646.6575</v>
      </c>
      <c r="V51" s="336">
        <v>0</v>
      </c>
      <c r="W51" s="336">
        <f t="shared" si="48"/>
        <v>8106.0008752499998</v>
      </c>
      <c r="X51" s="364">
        <f t="shared" si="39"/>
        <v>1646.6575</v>
      </c>
      <c r="Y51" s="100"/>
      <c r="Z51" s="100"/>
    </row>
    <row r="52" spans="1:26" x14ac:dyDescent="0.25">
      <c r="A52" s="95"/>
      <c r="B52" s="118" t="s">
        <v>82</v>
      </c>
      <c r="C52" s="116" t="s">
        <v>70</v>
      </c>
      <c r="D52" s="336">
        <f>SUM(D53:D58)</f>
        <v>70129.999999585139</v>
      </c>
      <c r="E52" s="336">
        <f t="shared" ref="E52:H52" si="49">SUM(E53:E58)</f>
        <v>14246.246978200001</v>
      </c>
      <c r="F52" s="336">
        <f t="shared" si="49"/>
        <v>13324.699999921177</v>
      </c>
      <c r="G52" s="336">
        <f t="shared" si="49"/>
        <v>83454.699999506323</v>
      </c>
      <c r="H52" s="336">
        <f t="shared" si="49"/>
        <v>16953.033904058</v>
      </c>
      <c r="I52" s="95"/>
      <c r="J52" s="118" t="s">
        <v>82</v>
      </c>
      <c r="K52" s="116" t="s">
        <v>70</v>
      </c>
      <c r="L52" s="336">
        <f>SUM(L53:L58)</f>
        <v>0</v>
      </c>
      <c r="M52" s="336">
        <f t="shared" ref="M52:P52" si="50">SUM(M53:M58)</f>
        <v>0</v>
      </c>
      <c r="N52" s="336">
        <f t="shared" si="50"/>
        <v>0</v>
      </c>
      <c r="O52" s="336">
        <f t="shared" si="50"/>
        <v>0</v>
      </c>
      <c r="P52" s="336">
        <f t="shared" si="50"/>
        <v>0</v>
      </c>
      <c r="Q52" s="95"/>
      <c r="R52" s="115" t="str">
        <f t="shared" ref="R52:R67" si="51">J52</f>
        <v>3.5.</v>
      </c>
      <c r="S52" s="116" t="s">
        <v>70</v>
      </c>
      <c r="T52" s="336">
        <f>SUM(T53:T58)</f>
        <v>70129.999999585139</v>
      </c>
      <c r="U52" s="336">
        <f t="shared" ref="U52:X52" si="52">SUM(U53:U58)</f>
        <v>14246.246978199999</v>
      </c>
      <c r="V52" s="336">
        <f t="shared" si="52"/>
        <v>13324.699999921177</v>
      </c>
      <c r="W52" s="336">
        <f t="shared" si="52"/>
        <v>83454.699999506323</v>
      </c>
      <c r="X52" s="336">
        <f t="shared" si="52"/>
        <v>16953.033904058</v>
      </c>
      <c r="Y52" s="100"/>
      <c r="Z52" s="100"/>
    </row>
    <row r="53" spans="1:26" x14ac:dyDescent="0.25">
      <c r="A53" s="95"/>
      <c r="B53" s="108" t="s">
        <v>394</v>
      </c>
      <c r="C53" s="109" t="s">
        <v>400</v>
      </c>
      <c r="D53" s="340">
        <f>E53*$D$4</f>
        <v>0</v>
      </c>
      <c r="E53" s="338">
        <v>0</v>
      </c>
      <c r="F53" s="339">
        <f>D53*19%</f>
        <v>0</v>
      </c>
      <c r="G53" s="339">
        <f t="shared" ref="G53:G59" si="53">D53+F53</f>
        <v>0</v>
      </c>
      <c r="H53" s="339">
        <f t="shared" ref="H53:H59" si="54">G53/$D$33</f>
        <v>0</v>
      </c>
      <c r="I53" s="95"/>
      <c r="J53" s="119" t="str">
        <f>B53</f>
        <v>3.5.1.</v>
      </c>
      <c r="K53" s="109" t="str">
        <f>C53</f>
        <v xml:space="preserve">Tema de proiectare </v>
      </c>
      <c r="L53" s="340">
        <f>M53*$D$4</f>
        <v>0</v>
      </c>
      <c r="M53" s="370">
        <v>0</v>
      </c>
      <c r="N53" s="339">
        <f>L53*19%</f>
        <v>0</v>
      </c>
      <c r="O53" s="339">
        <f t="shared" ref="O53:O59" si="55">L53+N53</f>
        <v>0</v>
      </c>
      <c r="P53" s="349">
        <f t="shared" ref="P53:P59" si="56">O53/$L$33</f>
        <v>0</v>
      </c>
      <c r="Q53" s="95"/>
      <c r="R53" s="115" t="str">
        <f t="shared" si="51"/>
        <v>3.5.1.</v>
      </c>
      <c r="S53" s="109" t="str">
        <f>K53</f>
        <v xml:space="preserve">Tema de proiectare </v>
      </c>
      <c r="T53" s="339">
        <f t="shared" ref="T53:T59" si="57">D53+L53</f>
        <v>0</v>
      </c>
      <c r="U53" s="339">
        <f>T53/$T$33</f>
        <v>0</v>
      </c>
      <c r="V53" s="339">
        <f>T53*19%</f>
        <v>0</v>
      </c>
      <c r="W53" s="339">
        <f t="shared" ref="W53:W59" si="58">T53+V53</f>
        <v>0</v>
      </c>
      <c r="X53" s="349">
        <f t="shared" ref="X53:X58" si="59">W53/$T$33</f>
        <v>0</v>
      </c>
      <c r="Y53" s="100"/>
      <c r="Z53" s="100"/>
    </row>
    <row r="54" spans="1:26" x14ac:dyDescent="0.25">
      <c r="A54" s="95"/>
      <c r="B54" s="108" t="s">
        <v>395</v>
      </c>
      <c r="C54" s="109" t="s">
        <v>401</v>
      </c>
      <c r="D54" s="340">
        <f t="shared" ref="D54:D59" si="60">E54*$D$4</f>
        <v>0</v>
      </c>
      <c r="E54" s="338">
        <v>0</v>
      </c>
      <c r="F54" s="339">
        <f t="shared" ref="F54:F58" si="61">D54*19%</f>
        <v>0</v>
      </c>
      <c r="G54" s="339">
        <f t="shared" si="53"/>
        <v>0</v>
      </c>
      <c r="H54" s="339">
        <f t="shared" si="54"/>
        <v>0</v>
      </c>
      <c r="I54" s="95"/>
      <c r="J54" s="119" t="str">
        <f t="shared" ref="J54:J58" si="62">B54</f>
        <v>3.5.2.</v>
      </c>
      <c r="K54" s="109" t="str">
        <f t="shared" ref="K54:K58" si="63">C54</f>
        <v xml:space="preserve">Studiu de prefezabilitate </v>
      </c>
      <c r="L54" s="340">
        <f t="shared" ref="L54:L59" si="64">M54*$D$4</f>
        <v>0</v>
      </c>
      <c r="M54" s="370">
        <v>0</v>
      </c>
      <c r="N54" s="339">
        <f t="shared" ref="N54:N59" si="65">L54*19%</f>
        <v>0</v>
      </c>
      <c r="O54" s="339">
        <f t="shared" si="55"/>
        <v>0</v>
      </c>
      <c r="P54" s="349">
        <f t="shared" si="56"/>
        <v>0</v>
      </c>
      <c r="Q54" s="95"/>
      <c r="R54" s="115" t="str">
        <f t="shared" si="51"/>
        <v>3.5.2.</v>
      </c>
      <c r="S54" s="109" t="str">
        <f t="shared" ref="S54:S58" si="66">K54</f>
        <v xml:space="preserve">Studiu de prefezabilitate </v>
      </c>
      <c r="T54" s="339">
        <f t="shared" si="57"/>
        <v>0</v>
      </c>
      <c r="U54" s="339">
        <f t="shared" ref="U54:U58" si="67">T54/$T$33</f>
        <v>0</v>
      </c>
      <c r="V54" s="339">
        <f t="shared" ref="V54:V59" si="68">T54*19%</f>
        <v>0</v>
      </c>
      <c r="W54" s="339">
        <f t="shared" si="58"/>
        <v>0</v>
      </c>
      <c r="X54" s="349">
        <f t="shared" si="59"/>
        <v>0</v>
      </c>
      <c r="Y54" s="100"/>
      <c r="Z54" s="100"/>
    </row>
    <row r="55" spans="1:26" ht="25.5" x14ac:dyDescent="0.25">
      <c r="A55" s="95"/>
      <c r="B55" s="108" t="s">
        <v>396</v>
      </c>
      <c r="C55" s="109" t="s">
        <v>402</v>
      </c>
      <c r="D55" s="340">
        <f t="shared" si="60"/>
        <v>31999.999999730611</v>
      </c>
      <c r="E55" s="338">
        <v>6500.4976943000001</v>
      </c>
      <c r="F55" s="339">
        <f t="shared" si="61"/>
        <v>6079.9999999488164</v>
      </c>
      <c r="G55" s="339">
        <f t="shared" si="53"/>
        <v>38079.999999679429</v>
      </c>
      <c r="H55" s="339">
        <f t="shared" si="54"/>
        <v>7735.5922562170008</v>
      </c>
      <c r="I55" s="95"/>
      <c r="J55" s="119" t="str">
        <f t="shared" si="62"/>
        <v>3.5.3.</v>
      </c>
      <c r="K55" s="109" t="str">
        <f t="shared" si="63"/>
        <v xml:space="preserve">Studiu de fezabilitate / documente de avizare a lucrarilor de investitii si deviz general </v>
      </c>
      <c r="L55" s="340">
        <f t="shared" si="64"/>
        <v>0</v>
      </c>
      <c r="M55" s="370">
        <v>0</v>
      </c>
      <c r="N55" s="339">
        <f t="shared" si="65"/>
        <v>0</v>
      </c>
      <c r="O55" s="339">
        <f t="shared" si="55"/>
        <v>0</v>
      </c>
      <c r="P55" s="349">
        <f t="shared" si="56"/>
        <v>0</v>
      </c>
      <c r="Q55" s="95"/>
      <c r="R55" s="115" t="str">
        <f t="shared" si="51"/>
        <v>3.5.3.</v>
      </c>
      <c r="S55" s="109" t="str">
        <f t="shared" si="66"/>
        <v xml:space="preserve">Studiu de fezabilitate / documente de avizare a lucrarilor de investitii si deviz general </v>
      </c>
      <c r="T55" s="339">
        <f t="shared" si="57"/>
        <v>31999.999999730611</v>
      </c>
      <c r="U55" s="339">
        <f t="shared" si="67"/>
        <v>6500.4976943000001</v>
      </c>
      <c r="V55" s="339">
        <f t="shared" si="68"/>
        <v>6079.9999999488164</v>
      </c>
      <c r="W55" s="339">
        <f t="shared" si="58"/>
        <v>38079.999999679429</v>
      </c>
      <c r="X55" s="349">
        <f t="shared" si="59"/>
        <v>7735.5922562170008</v>
      </c>
      <c r="Y55" s="100"/>
      <c r="Z55" s="100"/>
    </row>
    <row r="56" spans="1:26" ht="25.5" x14ac:dyDescent="0.25">
      <c r="A56" s="95"/>
      <c r="B56" s="108" t="s">
        <v>397</v>
      </c>
      <c r="C56" s="109" t="s">
        <v>403</v>
      </c>
      <c r="D56" s="340">
        <f t="shared" si="60"/>
        <v>0</v>
      </c>
      <c r="E56" s="338">
        <v>0</v>
      </c>
      <c r="F56" s="339">
        <f t="shared" si="61"/>
        <v>0</v>
      </c>
      <c r="G56" s="339">
        <f t="shared" si="53"/>
        <v>0</v>
      </c>
      <c r="H56" s="339">
        <f t="shared" si="54"/>
        <v>0</v>
      </c>
      <c r="I56" s="95"/>
      <c r="J56" s="119" t="str">
        <f t="shared" si="62"/>
        <v>3.5.4.</v>
      </c>
      <c r="K56" s="109" t="str">
        <f t="shared" si="63"/>
        <v xml:space="preserve">Documentatii tehnice necesare in vederea obtinerii avzelor/ acordurilor / autorizatiilor </v>
      </c>
      <c r="L56" s="340">
        <f t="shared" si="64"/>
        <v>0</v>
      </c>
      <c r="M56" s="370">
        <v>0</v>
      </c>
      <c r="N56" s="339">
        <f t="shared" si="65"/>
        <v>0</v>
      </c>
      <c r="O56" s="339">
        <f t="shared" si="55"/>
        <v>0</v>
      </c>
      <c r="P56" s="349">
        <f t="shared" si="56"/>
        <v>0</v>
      </c>
      <c r="Q56" s="95"/>
      <c r="R56" s="115" t="str">
        <f t="shared" si="51"/>
        <v>3.5.4.</v>
      </c>
      <c r="S56" s="109" t="str">
        <f t="shared" si="66"/>
        <v xml:space="preserve">Documentatii tehnice necesare in vederea obtinerii avzelor/ acordurilor / autorizatiilor </v>
      </c>
      <c r="T56" s="339">
        <f t="shared" si="57"/>
        <v>0</v>
      </c>
      <c r="U56" s="339">
        <f t="shared" si="67"/>
        <v>0</v>
      </c>
      <c r="V56" s="339">
        <f t="shared" si="68"/>
        <v>0</v>
      </c>
      <c r="W56" s="339">
        <f t="shared" si="58"/>
        <v>0</v>
      </c>
      <c r="X56" s="349">
        <f t="shared" si="59"/>
        <v>0</v>
      </c>
      <c r="Y56" s="100"/>
      <c r="Z56" s="100"/>
    </row>
    <row r="57" spans="1:26" ht="25.5" x14ac:dyDescent="0.25">
      <c r="A57" s="95"/>
      <c r="B57" s="108" t="s">
        <v>398</v>
      </c>
      <c r="C57" s="109" t="s">
        <v>404</v>
      </c>
      <c r="D57" s="340">
        <f t="shared" si="60"/>
        <v>0</v>
      </c>
      <c r="E57" s="338">
        <v>0</v>
      </c>
      <c r="F57" s="339">
        <f t="shared" si="61"/>
        <v>0</v>
      </c>
      <c r="G57" s="339">
        <f t="shared" si="53"/>
        <v>0</v>
      </c>
      <c r="H57" s="339">
        <f t="shared" si="54"/>
        <v>0</v>
      </c>
      <c r="I57" s="95"/>
      <c r="J57" s="119" t="str">
        <f t="shared" si="62"/>
        <v>3.5.5.</v>
      </c>
      <c r="K57" s="109" t="str">
        <f t="shared" si="63"/>
        <v xml:space="preserve">verificarea tehnica de calitate a proiectului tehnic si a detaliilor de executie </v>
      </c>
      <c r="L57" s="340">
        <f t="shared" si="64"/>
        <v>0</v>
      </c>
      <c r="M57" s="370">
        <v>0</v>
      </c>
      <c r="N57" s="339">
        <f t="shared" si="65"/>
        <v>0</v>
      </c>
      <c r="O57" s="339">
        <f t="shared" si="55"/>
        <v>0</v>
      </c>
      <c r="P57" s="349">
        <f t="shared" si="56"/>
        <v>0</v>
      </c>
      <c r="Q57" s="95"/>
      <c r="R57" s="115" t="str">
        <f t="shared" si="51"/>
        <v>3.5.5.</v>
      </c>
      <c r="S57" s="109" t="str">
        <f t="shared" si="66"/>
        <v xml:space="preserve">verificarea tehnica de calitate a proiectului tehnic si a detaliilor de executie </v>
      </c>
      <c r="T57" s="339">
        <f t="shared" si="57"/>
        <v>0</v>
      </c>
      <c r="U57" s="339">
        <f t="shared" si="67"/>
        <v>0</v>
      </c>
      <c r="V57" s="339">
        <f t="shared" si="68"/>
        <v>0</v>
      </c>
      <c r="W57" s="339">
        <f t="shared" si="58"/>
        <v>0</v>
      </c>
      <c r="X57" s="349">
        <f t="shared" si="59"/>
        <v>0</v>
      </c>
      <c r="Y57" s="100"/>
      <c r="Z57" s="100"/>
    </row>
    <row r="58" spans="1:26" x14ac:dyDescent="0.25">
      <c r="A58" s="95"/>
      <c r="B58" s="108" t="s">
        <v>399</v>
      </c>
      <c r="C58" s="109" t="s">
        <v>620</v>
      </c>
      <c r="D58" s="340">
        <f t="shared" si="60"/>
        <v>38129.999999854525</v>
      </c>
      <c r="E58" s="338">
        <v>7745.7492838999997</v>
      </c>
      <c r="F58" s="339">
        <f t="shared" si="61"/>
        <v>7244.6999999723594</v>
      </c>
      <c r="G58" s="339">
        <f t="shared" si="53"/>
        <v>45374.699999826888</v>
      </c>
      <c r="H58" s="339">
        <f t="shared" si="54"/>
        <v>9217.4416478410003</v>
      </c>
      <c r="I58" s="95"/>
      <c r="J58" s="119" t="str">
        <f t="shared" si="62"/>
        <v>3.5.6.</v>
      </c>
      <c r="K58" s="109" t="str">
        <f t="shared" si="63"/>
        <v xml:space="preserve">Proiect tehnic si detalii de executie </v>
      </c>
      <c r="L58" s="340">
        <f t="shared" si="64"/>
        <v>0</v>
      </c>
      <c r="M58" s="370">
        <v>0</v>
      </c>
      <c r="N58" s="339">
        <f t="shared" si="65"/>
        <v>0</v>
      </c>
      <c r="O58" s="339">
        <f t="shared" si="55"/>
        <v>0</v>
      </c>
      <c r="P58" s="349">
        <f t="shared" si="56"/>
        <v>0</v>
      </c>
      <c r="Q58" s="95"/>
      <c r="R58" s="115" t="str">
        <f t="shared" si="51"/>
        <v>3.5.6.</v>
      </c>
      <c r="S58" s="109" t="str">
        <f t="shared" si="66"/>
        <v xml:space="preserve">Proiect tehnic si detalii de executie </v>
      </c>
      <c r="T58" s="339">
        <f t="shared" si="57"/>
        <v>38129.999999854525</v>
      </c>
      <c r="U58" s="339">
        <f t="shared" si="67"/>
        <v>7745.7492838999988</v>
      </c>
      <c r="V58" s="339">
        <f t="shared" si="68"/>
        <v>7244.6999999723594</v>
      </c>
      <c r="W58" s="339">
        <f t="shared" si="58"/>
        <v>45374.699999826888</v>
      </c>
      <c r="X58" s="349">
        <f t="shared" si="59"/>
        <v>9217.4416478410003</v>
      </c>
      <c r="Y58" s="100"/>
      <c r="Z58" s="100"/>
    </row>
    <row r="59" spans="1:26" x14ac:dyDescent="0.25">
      <c r="A59" s="95"/>
      <c r="B59" s="119" t="s">
        <v>84</v>
      </c>
      <c r="C59" s="120" t="s">
        <v>81</v>
      </c>
      <c r="D59" s="353">
        <f t="shared" si="60"/>
        <v>0</v>
      </c>
      <c r="E59" s="354">
        <v>0</v>
      </c>
      <c r="F59" s="339">
        <f t="shared" ref="F59" si="69">D59*20%</f>
        <v>0</v>
      </c>
      <c r="G59" s="339">
        <f t="shared" si="53"/>
        <v>0</v>
      </c>
      <c r="H59" s="339">
        <f t="shared" si="54"/>
        <v>0</v>
      </c>
      <c r="I59" s="95"/>
      <c r="J59" s="119" t="str">
        <f>B59</f>
        <v>3.6.</v>
      </c>
      <c r="K59" s="120" t="s">
        <v>81</v>
      </c>
      <c r="L59" s="340">
        <f t="shared" si="64"/>
        <v>0</v>
      </c>
      <c r="M59" s="370">
        <v>0</v>
      </c>
      <c r="N59" s="339">
        <f t="shared" si="65"/>
        <v>0</v>
      </c>
      <c r="O59" s="339">
        <f t="shared" si="55"/>
        <v>0</v>
      </c>
      <c r="P59" s="349">
        <f t="shared" si="56"/>
        <v>0</v>
      </c>
      <c r="Q59" s="95"/>
      <c r="R59" s="115" t="str">
        <f t="shared" si="51"/>
        <v>3.6.</v>
      </c>
      <c r="S59" s="120" t="s">
        <v>81</v>
      </c>
      <c r="T59" s="339">
        <f t="shared" si="57"/>
        <v>0</v>
      </c>
      <c r="U59" s="339">
        <f>T59/$T$33</f>
        <v>0</v>
      </c>
      <c r="V59" s="339">
        <f t="shared" si="68"/>
        <v>0</v>
      </c>
      <c r="W59" s="339">
        <f t="shared" si="58"/>
        <v>0</v>
      </c>
      <c r="X59" s="339">
        <f>W59/$D$33</f>
        <v>0</v>
      </c>
      <c r="Y59" s="100"/>
      <c r="Z59" s="100"/>
    </row>
    <row r="60" spans="1:26" ht="25.5" x14ac:dyDescent="0.25">
      <c r="A60" s="95"/>
      <c r="B60" s="119" t="s">
        <v>405</v>
      </c>
      <c r="C60" s="120" t="s">
        <v>83</v>
      </c>
      <c r="D60" s="336">
        <f>SUM(D61:D62)</f>
        <v>0</v>
      </c>
      <c r="E60" s="336">
        <f>SUM(E61:E62)</f>
        <v>0</v>
      </c>
      <c r="F60" s="336">
        <f>SUM(F61:F62)</f>
        <v>0</v>
      </c>
      <c r="G60" s="336">
        <f>SUM(G61:G62)</f>
        <v>0</v>
      </c>
      <c r="H60" s="336">
        <f>SUM(H61:H62)</f>
        <v>0</v>
      </c>
      <c r="I60" s="95"/>
      <c r="J60" s="119" t="str">
        <f>B60</f>
        <v>3.7.</v>
      </c>
      <c r="K60" s="120" t="s">
        <v>83</v>
      </c>
      <c r="L60" s="351">
        <f>SUM(L61:L62)</f>
        <v>0</v>
      </c>
      <c r="M60" s="336">
        <f>SUM(M61:M62)</f>
        <v>0</v>
      </c>
      <c r="N60" s="336">
        <f>SUM(N61:N62)</f>
        <v>0</v>
      </c>
      <c r="O60" s="336">
        <f>SUM(O61:O62)</f>
        <v>0</v>
      </c>
      <c r="P60" s="336">
        <f>SUM(P61:P62)</f>
        <v>0</v>
      </c>
      <c r="Q60" s="95"/>
      <c r="R60" s="115" t="str">
        <f t="shared" si="51"/>
        <v>3.7.</v>
      </c>
      <c r="S60" s="120" t="s">
        <v>83</v>
      </c>
      <c r="T60" s="336">
        <f>SUM(T61:T62)</f>
        <v>0</v>
      </c>
      <c r="U60" s="336">
        <f>SUM(U61:U62)</f>
        <v>0</v>
      </c>
      <c r="V60" s="336">
        <f>SUM(V61:V62)</f>
        <v>0</v>
      </c>
      <c r="W60" s="336">
        <f>SUM(W61:W62)</f>
        <v>0</v>
      </c>
      <c r="X60" s="336">
        <f>SUM(X61:X62)</f>
        <v>0</v>
      </c>
      <c r="Y60" s="100"/>
      <c r="Z60" s="100"/>
    </row>
    <row r="61" spans="1:26" ht="25.5" x14ac:dyDescent="0.25">
      <c r="A61" s="95"/>
      <c r="B61" s="108" t="s">
        <v>406</v>
      </c>
      <c r="C61" s="109" t="s">
        <v>408</v>
      </c>
      <c r="D61" s="355">
        <f>E61*$D$4</f>
        <v>0</v>
      </c>
      <c r="E61" s="338">
        <v>0</v>
      </c>
      <c r="F61" s="339">
        <f>D61*19%</f>
        <v>0</v>
      </c>
      <c r="G61" s="339">
        <f>D61+F61</f>
        <v>0</v>
      </c>
      <c r="H61" s="339">
        <f>G61/$D$33</f>
        <v>0</v>
      </c>
      <c r="I61" s="95"/>
      <c r="J61" s="108" t="str">
        <f t="shared" ref="J61:J67" si="70">B61</f>
        <v>3.7.1.</v>
      </c>
      <c r="K61" s="109" t="str">
        <f>C61</f>
        <v xml:space="preserve">Managementul de proiect pentru obiectivul de investitii </v>
      </c>
      <c r="L61" s="340">
        <f>M61*$D$4</f>
        <v>0</v>
      </c>
      <c r="M61" s="370">
        <v>0</v>
      </c>
      <c r="N61" s="339">
        <f>L61*19%</f>
        <v>0</v>
      </c>
      <c r="O61" s="339">
        <f>L61+N61</f>
        <v>0</v>
      </c>
      <c r="P61" s="349">
        <f>O61/$L$33</f>
        <v>0</v>
      </c>
      <c r="Q61" s="95"/>
      <c r="R61" s="115" t="str">
        <f t="shared" si="51"/>
        <v>3.7.1.</v>
      </c>
      <c r="S61" s="109" t="str">
        <f>K61</f>
        <v xml:space="preserve">Managementul de proiect pentru obiectivul de investitii </v>
      </c>
      <c r="T61" s="339">
        <f>D61+L61</f>
        <v>0</v>
      </c>
      <c r="U61" s="339">
        <f>T61/$T$33</f>
        <v>0</v>
      </c>
      <c r="V61" s="339">
        <f>T61*19%</f>
        <v>0</v>
      </c>
      <c r="W61" s="339">
        <f>T61+V61</f>
        <v>0</v>
      </c>
      <c r="X61" s="349">
        <f>W61/$T$33</f>
        <v>0</v>
      </c>
      <c r="Y61" s="100"/>
      <c r="Z61" s="100"/>
    </row>
    <row r="62" spans="1:26" x14ac:dyDescent="0.25">
      <c r="A62" s="95"/>
      <c r="B62" s="108" t="s">
        <v>407</v>
      </c>
      <c r="C62" s="109" t="s">
        <v>409</v>
      </c>
      <c r="D62" s="356">
        <f>E62*$D$4</f>
        <v>0</v>
      </c>
      <c r="E62" s="354">
        <v>0</v>
      </c>
      <c r="F62" s="339">
        <f>D62*19%</f>
        <v>0</v>
      </c>
      <c r="G62" s="339">
        <f>D62+F62</f>
        <v>0</v>
      </c>
      <c r="H62" s="339">
        <f>G62/$D$33</f>
        <v>0</v>
      </c>
      <c r="I62" s="95"/>
      <c r="J62" s="108" t="str">
        <f t="shared" si="70"/>
        <v>3.7.2.</v>
      </c>
      <c r="K62" s="109" t="str">
        <f>C62</f>
        <v xml:space="preserve">Auditul financiar </v>
      </c>
      <c r="L62" s="340">
        <f>M62*$D$4</f>
        <v>0</v>
      </c>
      <c r="M62" s="370">
        <v>0</v>
      </c>
      <c r="N62" s="339">
        <f>L62*19%</f>
        <v>0</v>
      </c>
      <c r="O62" s="339">
        <f>L62+N62</f>
        <v>0</v>
      </c>
      <c r="P62" s="349">
        <f>O62/$L$33</f>
        <v>0</v>
      </c>
      <c r="Q62" s="95"/>
      <c r="R62" s="115" t="str">
        <f t="shared" si="51"/>
        <v>3.7.2.</v>
      </c>
      <c r="S62" s="109" t="str">
        <f>K62</f>
        <v xml:space="preserve">Auditul financiar </v>
      </c>
      <c r="T62" s="339">
        <f>D62+L62</f>
        <v>0</v>
      </c>
      <c r="U62" s="339">
        <f>T62/$T$33</f>
        <v>0</v>
      </c>
      <c r="V62" s="339">
        <f>T62*19%</f>
        <v>0</v>
      </c>
      <c r="W62" s="339">
        <f>T62+V62</f>
        <v>0</v>
      </c>
      <c r="X62" s="349">
        <f>W62/$T$33</f>
        <v>0</v>
      </c>
      <c r="Y62" s="100"/>
      <c r="Z62" s="100"/>
    </row>
    <row r="63" spans="1:26" ht="25.5" x14ac:dyDescent="0.25">
      <c r="A63" s="95"/>
      <c r="B63" s="119" t="s">
        <v>410</v>
      </c>
      <c r="C63" s="120" t="s">
        <v>85</v>
      </c>
      <c r="D63" s="336">
        <f>D64+D67</f>
        <v>11999.99736447</v>
      </c>
      <c r="E63" s="336">
        <f t="shared" ref="E63:H63" si="71">E64+E67</f>
        <v>2437.6860999999999</v>
      </c>
      <c r="F63" s="336">
        <f t="shared" si="71"/>
        <v>2279.9994992492998</v>
      </c>
      <c r="G63" s="336">
        <f t="shared" si="71"/>
        <v>14279.996863719298</v>
      </c>
      <c r="H63" s="336">
        <f t="shared" si="71"/>
        <v>2900.8464589999999</v>
      </c>
      <c r="I63" s="95"/>
      <c r="J63" s="119" t="str">
        <f t="shared" si="70"/>
        <v>3.8.</v>
      </c>
      <c r="K63" s="120" t="s">
        <v>85</v>
      </c>
      <c r="L63" s="336">
        <f>SUM(L64:L67)</f>
        <v>0</v>
      </c>
      <c r="M63" s="336">
        <f>SUM(M64:M67)</f>
        <v>0</v>
      </c>
      <c r="N63" s="336">
        <f>SUM(N64:N67)</f>
        <v>0</v>
      </c>
      <c r="O63" s="336">
        <f>SUM(O64:O67)</f>
        <v>0</v>
      </c>
      <c r="P63" s="336">
        <f>SUM(P64:P67)</f>
        <v>0</v>
      </c>
      <c r="Q63" s="95"/>
      <c r="R63" s="115" t="str">
        <f t="shared" si="51"/>
        <v>3.8.</v>
      </c>
      <c r="S63" s="120" t="s">
        <v>85</v>
      </c>
      <c r="T63" s="336">
        <f>SUM(T66:T67)</f>
        <v>11999.99736447</v>
      </c>
      <c r="U63" s="336">
        <f>SUM(U64:U67)</f>
        <v>2843.9672</v>
      </c>
      <c r="V63" s="336">
        <f>SUM(V64:V67)</f>
        <v>2659.9994937336</v>
      </c>
      <c r="W63" s="336">
        <f>SUM(W64:W67)</f>
        <v>16659.9968291736</v>
      </c>
      <c r="X63" s="336">
        <f>SUM(X64:X67)</f>
        <v>3384.320968</v>
      </c>
      <c r="Y63" s="100"/>
      <c r="Z63" s="100"/>
    </row>
    <row r="64" spans="1:26" x14ac:dyDescent="0.25">
      <c r="A64" s="95"/>
      <c r="B64" s="121" t="s">
        <v>411</v>
      </c>
      <c r="C64" s="122" t="s">
        <v>416</v>
      </c>
      <c r="D64" s="355">
        <f>SUM(D65:D66)</f>
        <v>1999.9999709699998</v>
      </c>
      <c r="E64" s="357">
        <f>SUM(E65:E66)</f>
        <v>406.28109999999998</v>
      </c>
      <c r="F64" s="339">
        <f>SUM(F65:F66)</f>
        <v>379.99999448429998</v>
      </c>
      <c r="G64" s="339">
        <f>SUM(G65:G66)</f>
        <v>2379.9999654542999</v>
      </c>
      <c r="H64" s="339">
        <f>SUM(H65:H66)</f>
        <v>483.47450900000001</v>
      </c>
      <c r="I64" s="95"/>
      <c r="J64" s="119" t="str">
        <f t="shared" si="70"/>
        <v>3.8.1.</v>
      </c>
      <c r="K64" s="122" t="str">
        <f>C64</f>
        <v xml:space="preserve">Asistenta tehnica din partea proiectantului </v>
      </c>
      <c r="L64" s="340">
        <f>M64*$D$4</f>
        <v>0</v>
      </c>
      <c r="M64" s="370">
        <v>0</v>
      </c>
      <c r="N64" s="339">
        <f>L64*19%</f>
        <v>0</v>
      </c>
      <c r="O64" s="339">
        <f>L64+N64</f>
        <v>0</v>
      </c>
      <c r="P64" s="349">
        <f>O64/$L$33</f>
        <v>0</v>
      </c>
      <c r="Q64" s="95"/>
      <c r="R64" s="115" t="str">
        <f t="shared" si="51"/>
        <v>3.8.1.</v>
      </c>
      <c r="S64" s="122" t="str">
        <f>K64</f>
        <v xml:space="preserve">Asistenta tehnica din partea proiectantului </v>
      </c>
      <c r="T64" s="339">
        <f>D64+L64</f>
        <v>1999.9999709699998</v>
      </c>
      <c r="U64" s="339">
        <f>T64/$T$33</f>
        <v>406.28109999999998</v>
      </c>
      <c r="V64" s="339">
        <f>T64*19%</f>
        <v>379.99999448429998</v>
      </c>
      <c r="W64" s="339">
        <f>T64+V64</f>
        <v>2379.9999654542999</v>
      </c>
      <c r="X64" s="349">
        <f>W64/$T$33</f>
        <v>483.47450900000001</v>
      </c>
      <c r="Y64" s="100"/>
      <c r="Z64" s="100"/>
    </row>
    <row r="65" spans="1:26" x14ac:dyDescent="0.25">
      <c r="A65" s="95"/>
      <c r="B65" s="108" t="s">
        <v>412</v>
      </c>
      <c r="C65" s="122" t="s">
        <v>415</v>
      </c>
      <c r="D65" s="355">
        <f t="shared" ref="D65:D66" si="72">E65*$D$4</f>
        <v>0</v>
      </c>
      <c r="E65" s="338">
        <v>0</v>
      </c>
      <c r="F65" s="339">
        <f t="shared" ref="F65:F66" si="73">D65*19%</f>
        <v>0</v>
      </c>
      <c r="G65" s="339">
        <f t="shared" ref="G65:G66" si="74">D65+F65</f>
        <v>0</v>
      </c>
      <c r="H65" s="339">
        <f t="shared" ref="H65:H66" si="75">G65/$D$33</f>
        <v>0</v>
      </c>
      <c r="I65" s="95"/>
      <c r="J65" s="119" t="str">
        <f t="shared" si="70"/>
        <v>3.8.1.1.</v>
      </c>
      <c r="K65" s="122" t="str">
        <f t="shared" ref="K65:K67" si="76">C65</f>
        <v xml:space="preserve">Pe perioada de executie a lucrarilor </v>
      </c>
      <c r="L65" s="340">
        <f>M65*$D$4</f>
        <v>0</v>
      </c>
      <c r="M65" s="370">
        <v>0</v>
      </c>
      <c r="N65" s="339">
        <f>L65*19%</f>
        <v>0</v>
      </c>
      <c r="O65" s="339">
        <f>L65+N65</f>
        <v>0</v>
      </c>
      <c r="P65" s="349">
        <f t="shared" ref="P65:P66" si="77">O65/$L$33</f>
        <v>0</v>
      </c>
      <c r="Q65" s="95"/>
      <c r="R65" s="115" t="str">
        <f t="shared" si="51"/>
        <v>3.8.1.1.</v>
      </c>
      <c r="S65" s="122" t="str">
        <f t="shared" ref="S65:S67" si="78">K65</f>
        <v xml:space="preserve">Pe perioada de executie a lucrarilor </v>
      </c>
      <c r="T65" s="339">
        <f t="shared" ref="T65:T66" si="79">D65+L65</f>
        <v>0</v>
      </c>
      <c r="U65" s="339">
        <f t="shared" ref="U65:U66" si="80">T65/$T$33</f>
        <v>0</v>
      </c>
      <c r="V65" s="339">
        <f t="shared" ref="V65:V66" si="81">T65*19%</f>
        <v>0</v>
      </c>
      <c r="W65" s="339">
        <f t="shared" ref="W65:W66" si="82">T65+V65</f>
        <v>0</v>
      </c>
      <c r="X65" s="349">
        <f t="shared" ref="X65:X66" si="83">W65/$T$33</f>
        <v>0</v>
      </c>
      <c r="Y65" s="100"/>
      <c r="Z65" s="100"/>
    </row>
    <row r="66" spans="1:26" ht="51" x14ac:dyDescent="0.25">
      <c r="A66" s="95"/>
      <c r="B66" s="108" t="s">
        <v>413</v>
      </c>
      <c r="C66" s="122" t="s">
        <v>417</v>
      </c>
      <c r="D66" s="355">
        <f t="shared" si="72"/>
        <v>1999.9999709699998</v>
      </c>
      <c r="E66" s="338">
        <v>406.28109999999998</v>
      </c>
      <c r="F66" s="339">
        <f t="shared" si="73"/>
        <v>379.99999448429998</v>
      </c>
      <c r="G66" s="339">
        <f t="shared" si="74"/>
        <v>2379.9999654542999</v>
      </c>
      <c r="H66" s="339">
        <f t="shared" si="75"/>
        <v>483.47450900000001</v>
      </c>
      <c r="I66" s="95"/>
      <c r="J66" s="119" t="str">
        <f t="shared" si="70"/>
        <v>3.8.1.2.</v>
      </c>
      <c r="K66" s="122" t="str">
        <f t="shared" si="76"/>
        <v xml:space="preserve">Pentru participarea proiectantului la fazele incluse in programul de control al lucrarilor de executie, avizat de catre Inspectoratul de Stat in Constructii </v>
      </c>
      <c r="L66" s="340">
        <f>M66*$D$4</f>
        <v>0</v>
      </c>
      <c r="M66" s="370">
        <v>0</v>
      </c>
      <c r="N66" s="339">
        <f>L66*19%</f>
        <v>0</v>
      </c>
      <c r="O66" s="339">
        <f>L66+N66</f>
        <v>0</v>
      </c>
      <c r="P66" s="349">
        <f t="shared" si="77"/>
        <v>0</v>
      </c>
      <c r="Q66" s="95"/>
      <c r="R66" s="115" t="str">
        <f t="shared" si="51"/>
        <v>3.8.1.2.</v>
      </c>
      <c r="S66" s="122" t="str">
        <f t="shared" si="78"/>
        <v xml:space="preserve">Pentru participarea proiectantului la fazele incluse in programul de control al lucrarilor de executie, avizat de catre Inspectoratul de Stat in Constructii </v>
      </c>
      <c r="T66" s="339">
        <f t="shared" si="79"/>
        <v>1999.9999709699998</v>
      </c>
      <c r="U66" s="339">
        <f t="shared" si="80"/>
        <v>406.28109999999998</v>
      </c>
      <c r="V66" s="339">
        <f t="shared" si="81"/>
        <v>379.99999448429998</v>
      </c>
      <c r="W66" s="339">
        <f t="shared" si="82"/>
        <v>2379.9999654542999</v>
      </c>
      <c r="X66" s="349">
        <f t="shared" si="83"/>
        <v>483.47450900000001</v>
      </c>
      <c r="Y66" s="100"/>
      <c r="Z66" s="100"/>
    </row>
    <row r="67" spans="1:26" ht="51" x14ac:dyDescent="0.25">
      <c r="A67" s="95"/>
      <c r="B67" s="121" t="s">
        <v>414</v>
      </c>
      <c r="C67" s="122" t="s">
        <v>377</v>
      </c>
      <c r="D67" s="355">
        <f>E67*$D$4</f>
        <v>9999.9973934999998</v>
      </c>
      <c r="E67" s="338">
        <f>1326.658+320+384.747</f>
        <v>2031.405</v>
      </c>
      <c r="F67" s="339">
        <f>D67*19%</f>
        <v>1899.999504765</v>
      </c>
      <c r="G67" s="339">
        <f>D67+F67</f>
        <v>11899.996898264999</v>
      </c>
      <c r="H67" s="339">
        <f>G67/$D$33</f>
        <v>2417.3719499999997</v>
      </c>
      <c r="I67" s="95"/>
      <c r="J67" s="119" t="str">
        <f t="shared" si="70"/>
        <v>3.8.2.</v>
      </c>
      <c r="K67" s="122" t="str">
        <f t="shared" si="76"/>
        <v>Plata diriginţilor de şantier desemnaţi de autoritatea contractantă, autorizaţi conform prevederilor legale pentru verificarea execuţiei lucrărilor de construcţii şi instalaţii</v>
      </c>
      <c r="L67" s="340">
        <f>M67*$D$4</f>
        <v>0</v>
      </c>
      <c r="M67" s="370">
        <v>0</v>
      </c>
      <c r="N67" s="339">
        <f>L67*19%</f>
        <v>0</v>
      </c>
      <c r="O67" s="339">
        <f>L67+N67</f>
        <v>0</v>
      </c>
      <c r="P67" s="349">
        <f>O67/$L$33</f>
        <v>0</v>
      </c>
      <c r="Q67" s="95"/>
      <c r="R67" s="115" t="str">
        <f t="shared" si="51"/>
        <v>3.8.2.</v>
      </c>
      <c r="S67" s="122" t="str">
        <f t="shared" si="78"/>
        <v>Plata diriginţilor de şantier desemnaţi de autoritatea contractantă, autorizaţi conform prevederilor legale pentru verificarea execuţiei lucrărilor de construcţii şi instalaţii</v>
      </c>
      <c r="T67" s="339">
        <f>D67+L67</f>
        <v>9999.9973934999998</v>
      </c>
      <c r="U67" s="339">
        <f>T67/$T$33</f>
        <v>2031.405</v>
      </c>
      <c r="V67" s="339">
        <f>T67*19%</f>
        <v>1899.999504765</v>
      </c>
      <c r="W67" s="339">
        <f>T67+V67</f>
        <v>11899.996898264999</v>
      </c>
      <c r="X67" s="349">
        <f>W67/$T$33</f>
        <v>2417.3719499999997</v>
      </c>
      <c r="Y67" s="100"/>
      <c r="Z67" s="100"/>
    </row>
    <row r="68" spans="1:26" x14ac:dyDescent="0.25">
      <c r="A68" s="95"/>
      <c r="B68" s="401" t="s">
        <v>86</v>
      </c>
      <c r="C68" s="401"/>
      <c r="D68" s="341">
        <f>D36+D50+D40+D51+D52+D59+D60+D63</f>
        <v>96309.998147695151</v>
      </c>
      <c r="E68" s="341">
        <f t="shared" ref="E68:H68" si="84">E36+E50+E40+E51+E52+E59+E60+E63</f>
        <v>19564.466278200001</v>
      </c>
      <c r="F68" s="341">
        <f t="shared" si="84"/>
        <v>18298.899648062077</v>
      </c>
      <c r="G68" s="341">
        <f t="shared" si="84"/>
        <v>114608.89779575722</v>
      </c>
      <c r="H68" s="341">
        <f t="shared" si="84"/>
        <v>23281.714871058</v>
      </c>
      <c r="I68" s="95"/>
      <c r="J68" s="401" t="s">
        <v>87</v>
      </c>
      <c r="K68" s="401"/>
      <c r="L68" s="341">
        <f>L36+L40+L52+L59+L60+L63</f>
        <v>0</v>
      </c>
      <c r="M68" s="341">
        <f t="shared" ref="M68:P68" si="85">M36+M40+M52+M59+M60+M63</f>
        <v>0</v>
      </c>
      <c r="N68" s="341">
        <f t="shared" si="85"/>
        <v>0</v>
      </c>
      <c r="O68" s="341">
        <f t="shared" si="85"/>
        <v>0</v>
      </c>
      <c r="P68" s="341">
        <f t="shared" si="85"/>
        <v>0</v>
      </c>
      <c r="Q68" s="95"/>
      <c r="R68" s="401" t="s">
        <v>88</v>
      </c>
      <c r="S68" s="401"/>
      <c r="T68" s="341">
        <f>T36+T40+T50+T51+T52+T59+T60+T63</f>
        <v>96309.998147695151</v>
      </c>
      <c r="U68" s="341">
        <f t="shared" ref="U68:X68" si="86">U36+U40+U50+U51+U52+U59+U60+U63</f>
        <v>19970.747378199998</v>
      </c>
      <c r="V68" s="341">
        <f t="shared" si="86"/>
        <v>15984.699493654776</v>
      </c>
      <c r="W68" s="341">
        <f t="shared" si="86"/>
        <v>114294.69761231993</v>
      </c>
      <c r="X68" s="341">
        <f t="shared" si="86"/>
        <v>23217.888072057998</v>
      </c>
      <c r="Y68" s="100"/>
      <c r="Z68" s="100"/>
    </row>
    <row r="69" spans="1:26" x14ac:dyDescent="0.25">
      <c r="A69" s="95"/>
      <c r="B69" s="99"/>
      <c r="C69" s="95"/>
      <c r="D69" s="95"/>
      <c r="E69" s="95"/>
      <c r="F69" s="95"/>
      <c r="G69" s="95"/>
      <c r="H69" s="123">
        <f>H68-E68</f>
        <v>3717.248592857999</v>
      </c>
      <c r="I69" s="95"/>
      <c r="J69" s="99"/>
      <c r="K69" s="95"/>
      <c r="L69" s="95"/>
      <c r="M69" s="95"/>
      <c r="N69" s="95"/>
      <c r="O69" s="95"/>
      <c r="P69" s="95"/>
      <c r="Q69" s="95"/>
      <c r="R69" s="99"/>
      <c r="S69" s="95"/>
      <c r="T69" s="95"/>
      <c r="U69" s="95"/>
      <c r="V69" s="95"/>
      <c r="W69" s="95"/>
      <c r="X69" s="95"/>
      <c r="Y69" s="100"/>
      <c r="Z69" s="100"/>
    </row>
    <row r="70" spans="1:26" x14ac:dyDescent="0.25">
      <c r="A70" s="95"/>
      <c r="B70" s="404" t="s">
        <v>89</v>
      </c>
      <c r="C70" s="405"/>
      <c r="D70" s="405"/>
      <c r="E70" s="405"/>
      <c r="F70" s="405"/>
      <c r="G70" s="405"/>
      <c r="H70" s="405"/>
      <c r="I70" s="95"/>
      <c r="J70" s="404" t="s">
        <v>90</v>
      </c>
      <c r="K70" s="405"/>
      <c r="L70" s="405"/>
      <c r="M70" s="405"/>
      <c r="N70" s="405"/>
      <c r="O70" s="405"/>
      <c r="P70" s="405"/>
      <c r="Q70" s="95"/>
      <c r="R70" s="404" t="s">
        <v>91</v>
      </c>
      <c r="S70" s="405"/>
      <c r="T70" s="405"/>
      <c r="U70" s="405"/>
      <c r="V70" s="405"/>
      <c r="W70" s="405"/>
      <c r="X70" s="405"/>
      <c r="Y70" s="100"/>
      <c r="Z70" s="100"/>
    </row>
    <row r="71" spans="1:26" x14ac:dyDescent="0.25">
      <c r="A71" s="95"/>
      <c r="B71" s="407" t="s">
        <v>619</v>
      </c>
      <c r="C71" s="407"/>
      <c r="D71" s="98">
        <f>D33</f>
        <v>4.9226999999999999</v>
      </c>
      <c r="E71" s="97" t="s">
        <v>5</v>
      </c>
      <c r="F71" s="97" t="s">
        <v>23</v>
      </c>
      <c r="G71" s="408">
        <f>G33</f>
        <v>45031</v>
      </c>
      <c r="H71" s="408"/>
      <c r="I71" s="95"/>
      <c r="J71" s="407" t="s">
        <v>619</v>
      </c>
      <c r="K71" s="407"/>
      <c r="L71" s="98">
        <f>L33</f>
        <v>4.9226999999999999</v>
      </c>
      <c r="M71" s="97" t="s">
        <v>5</v>
      </c>
      <c r="N71" s="97" t="s">
        <v>23</v>
      </c>
      <c r="O71" s="408">
        <f>G71</f>
        <v>45031</v>
      </c>
      <c r="P71" s="408"/>
      <c r="Q71" s="95"/>
      <c r="R71" s="407" t="s">
        <v>619</v>
      </c>
      <c r="S71" s="407"/>
      <c r="T71" s="98">
        <f>T33</f>
        <v>4.9226999999999999</v>
      </c>
      <c r="U71" s="97" t="s">
        <v>5</v>
      </c>
      <c r="V71" s="97" t="s">
        <v>23</v>
      </c>
      <c r="W71" s="408">
        <f>O71</f>
        <v>45031</v>
      </c>
      <c r="X71" s="408"/>
      <c r="Y71" s="100"/>
      <c r="Z71" s="100"/>
    </row>
    <row r="72" spans="1:26" ht="26.25" customHeight="1" x14ac:dyDescent="0.25">
      <c r="A72" s="95"/>
      <c r="B72" s="382" t="s">
        <v>24</v>
      </c>
      <c r="C72" s="382" t="s">
        <v>25</v>
      </c>
      <c r="D72" s="382" t="s">
        <v>26</v>
      </c>
      <c r="E72" s="382"/>
      <c r="F72" s="107" t="s">
        <v>27</v>
      </c>
      <c r="G72" s="382" t="s">
        <v>28</v>
      </c>
      <c r="H72" s="382"/>
      <c r="I72" s="95"/>
      <c r="J72" s="382" t="s">
        <v>24</v>
      </c>
      <c r="K72" s="382" t="s">
        <v>25</v>
      </c>
      <c r="L72" s="382" t="s">
        <v>26</v>
      </c>
      <c r="M72" s="382"/>
      <c r="N72" s="107" t="s">
        <v>27</v>
      </c>
      <c r="O72" s="382" t="s">
        <v>28</v>
      </c>
      <c r="P72" s="382"/>
      <c r="Q72" s="95"/>
      <c r="R72" s="382" t="s">
        <v>24</v>
      </c>
      <c r="S72" s="382" t="s">
        <v>25</v>
      </c>
      <c r="T72" s="382" t="s">
        <v>26</v>
      </c>
      <c r="U72" s="382"/>
      <c r="V72" s="107" t="s">
        <v>27</v>
      </c>
      <c r="W72" s="382" t="s">
        <v>28</v>
      </c>
      <c r="X72" s="382"/>
      <c r="Y72" s="100"/>
      <c r="Z72" s="100"/>
    </row>
    <row r="73" spans="1:26" x14ac:dyDescent="0.25">
      <c r="A73" s="95"/>
      <c r="B73" s="382"/>
      <c r="C73" s="382"/>
      <c r="D73" s="107" t="s">
        <v>604</v>
      </c>
      <c r="E73" s="107" t="s">
        <v>605</v>
      </c>
      <c r="F73" s="107" t="s">
        <v>604</v>
      </c>
      <c r="G73" s="107" t="s">
        <v>604</v>
      </c>
      <c r="H73" s="107" t="s">
        <v>605</v>
      </c>
      <c r="I73" s="95"/>
      <c r="J73" s="382"/>
      <c r="K73" s="382"/>
      <c r="L73" s="107" t="s">
        <v>604</v>
      </c>
      <c r="M73" s="107" t="s">
        <v>605</v>
      </c>
      <c r="N73" s="107" t="s">
        <v>604</v>
      </c>
      <c r="O73" s="107" t="s">
        <v>604</v>
      </c>
      <c r="P73" s="107" t="s">
        <v>605</v>
      </c>
      <c r="Q73" s="95"/>
      <c r="R73" s="382"/>
      <c r="S73" s="382"/>
      <c r="T73" s="107" t="s">
        <v>604</v>
      </c>
      <c r="U73" s="107" t="s">
        <v>605</v>
      </c>
      <c r="V73" s="107" t="s">
        <v>604</v>
      </c>
      <c r="W73" s="107" t="s">
        <v>604</v>
      </c>
      <c r="X73" s="107" t="s">
        <v>605</v>
      </c>
      <c r="Y73" s="100"/>
      <c r="Z73" s="100"/>
    </row>
    <row r="74" spans="1:26" x14ac:dyDescent="0.25">
      <c r="A74" s="95"/>
      <c r="B74" s="108" t="s">
        <v>92</v>
      </c>
      <c r="C74" s="109" t="s">
        <v>93</v>
      </c>
      <c r="D74" s="349">
        <f>E74*$D$4</f>
        <v>1008243.7699999999</v>
      </c>
      <c r="E74" s="349">
        <f>'DO 1'!E13+'DO 2'!E13</f>
        <v>204815.19694476607</v>
      </c>
      <c r="F74" s="349">
        <f>D74*19%</f>
        <v>191566.31629999998</v>
      </c>
      <c r="G74" s="349">
        <f t="shared" ref="G74:G79" si="87">D74+F74</f>
        <v>1199810.0862999998</v>
      </c>
      <c r="H74" s="349">
        <f t="shared" ref="H74:H79" si="88">G74/$D$71</f>
        <v>243730.08436427161</v>
      </c>
      <c r="I74" s="95"/>
      <c r="J74" s="108" t="s">
        <v>92</v>
      </c>
      <c r="K74" s="109" t="s">
        <v>93</v>
      </c>
      <c r="L74" s="333">
        <f>M74*L71</f>
        <v>433142.73000000004</v>
      </c>
      <c r="M74" s="333">
        <f>'DO 1'!M13+'DO 2'!M13</f>
        <v>87988.853677859719</v>
      </c>
      <c r="N74" s="333">
        <f>L74*19%</f>
        <v>82297.118700000006</v>
      </c>
      <c r="O74" s="333">
        <f t="shared" ref="O74:O79" si="89">L74+N74</f>
        <v>515439.84870000003</v>
      </c>
      <c r="P74" s="333">
        <f t="shared" ref="P74:P79" si="90">O74/$L$71</f>
        <v>104706.73587665307</v>
      </c>
      <c r="Q74" s="95"/>
      <c r="R74" s="108" t="s">
        <v>92</v>
      </c>
      <c r="S74" s="109" t="s">
        <v>93</v>
      </c>
      <c r="T74" s="339">
        <f t="shared" ref="T74:T79" si="91">D74+L74</f>
        <v>1441386.5</v>
      </c>
      <c r="U74" s="349">
        <f t="shared" ref="U74:U79" si="92">T74/$T$71</f>
        <v>292804.0506226258</v>
      </c>
      <c r="V74" s="349">
        <f>T74*19%</f>
        <v>273863.435</v>
      </c>
      <c r="W74" s="349">
        <f t="shared" ref="W74:W79" si="93">T74+V74</f>
        <v>1715249.9350000001</v>
      </c>
      <c r="X74" s="349">
        <f t="shared" ref="X74:X79" si="94">W74/$T$71</f>
        <v>348436.82024092472</v>
      </c>
      <c r="Y74" s="100"/>
      <c r="Z74" s="100"/>
    </row>
    <row r="75" spans="1:26" x14ac:dyDescent="0.25">
      <c r="A75" s="95"/>
      <c r="B75" s="108" t="s">
        <v>94</v>
      </c>
      <c r="C75" s="109" t="s">
        <v>95</v>
      </c>
      <c r="D75" s="349">
        <f t="shared" ref="D75:D79" si="95">E75*$D$4</f>
        <v>26083.82</v>
      </c>
      <c r="E75" s="349">
        <f>'DO 1'!E15+'DO 2'!E15</f>
        <v>5298.681617811364</v>
      </c>
      <c r="F75" s="349">
        <f t="shared" ref="F75:F79" si="96">D75*19%</f>
        <v>4955.9258</v>
      </c>
      <c r="G75" s="349">
        <f t="shared" si="87"/>
        <v>31039.745800000001</v>
      </c>
      <c r="H75" s="349">
        <f t="shared" si="88"/>
        <v>6305.4311251955232</v>
      </c>
      <c r="I75" s="95"/>
      <c r="J75" s="108" t="s">
        <v>94</v>
      </c>
      <c r="K75" s="109" t="s">
        <v>95</v>
      </c>
      <c r="L75" s="333">
        <f>M75*L71</f>
        <v>219735.12000000002</v>
      </c>
      <c r="M75" s="333">
        <f>'DO 1'!M15+'DO 2'!M15</f>
        <v>44637.113779023712</v>
      </c>
      <c r="N75" s="333">
        <f t="shared" ref="N75:N79" si="97">L75*19%</f>
        <v>41749.672800000008</v>
      </c>
      <c r="O75" s="333">
        <f t="shared" si="89"/>
        <v>261484.79280000002</v>
      </c>
      <c r="P75" s="333">
        <f t="shared" si="90"/>
        <v>53118.165397038218</v>
      </c>
      <c r="Q75" s="95"/>
      <c r="R75" s="108" t="s">
        <v>94</v>
      </c>
      <c r="S75" s="109" t="s">
        <v>95</v>
      </c>
      <c r="T75" s="339">
        <f t="shared" si="91"/>
        <v>245818.94000000003</v>
      </c>
      <c r="U75" s="349">
        <f t="shared" si="92"/>
        <v>49935.795396835078</v>
      </c>
      <c r="V75" s="349">
        <f t="shared" ref="V75:V79" si="98">T75*19%</f>
        <v>46705.598600000005</v>
      </c>
      <c r="W75" s="349">
        <f t="shared" si="93"/>
        <v>292524.53860000003</v>
      </c>
      <c r="X75" s="349">
        <f t="shared" si="94"/>
        <v>59423.59652223374</v>
      </c>
      <c r="Y75" s="100"/>
      <c r="Z75" s="100"/>
    </row>
    <row r="76" spans="1:26" ht="25.5" x14ac:dyDescent="0.25">
      <c r="A76" s="95"/>
      <c r="B76" s="108" t="s">
        <v>96</v>
      </c>
      <c r="C76" s="109" t="s">
        <v>97</v>
      </c>
      <c r="D76" s="349">
        <f t="shared" si="95"/>
        <v>205777.00999999998</v>
      </c>
      <c r="E76" s="349">
        <f>'DO 1'!E18+'DO 2'!E18</f>
        <v>41801.655595506527</v>
      </c>
      <c r="F76" s="349">
        <f t="shared" si="96"/>
        <v>39097.6319</v>
      </c>
      <c r="G76" s="349">
        <f t="shared" si="87"/>
        <v>244874.64189999999</v>
      </c>
      <c r="H76" s="349">
        <f t="shared" si="88"/>
        <v>49743.970158652774</v>
      </c>
      <c r="I76" s="95"/>
      <c r="J76" s="108" t="s">
        <v>96</v>
      </c>
      <c r="K76" s="109" t="s">
        <v>97</v>
      </c>
      <c r="L76" s="333">
        <f>M76*L71</f>
        <v>118542.99</v>
      </c>
      <c r="M76" s="333">
        <f>'DO 1'!M18+'DO 2'!M18</f>
        <v>24080.888536778599</v>
      </c>
      <c r="N76" s="333">
        <f t="shared" si="97"/>
        <v>22523.168100000003</v>
      </c>
      <c r="O76" s="333">
        <f t="shared" si="89"/>
        <v>141066.1581</v>
      </c>
      <c r="P76" s="333">
        <f t="shared" si="90"/>
        <v>28656.257358766532</v>
      </c>
      <c r="Q76" s="95"/>
      <c r="R76" s="108" t="s">
        <v>96</v>
      </c>
      <c r="S76" s="109" t="s">
        <v>97</v>
      </c>
      <c r="T76" s="339">
        <f t="shared" si="91"/>
        <v>324320</v>
      </c>
      <c r="U76" s="349">
        <f t="shared" si="92"/>
        <v>65882.544132285126</v>
      </c>
      <c r="V76" s="349">
        <f t="shared" si="98"/>
        <v>61620.800000000003</v>
      </c>
      <c r="W76" s="349">
        <f t="shared" si="93"/>
        <v>385940.8</v>
      </c>
      <c r="X76" s="349">
        <f t="shared" si="94"/>
        <v>78400.227517419306</v>
      </c>
      <c r="Y76" s="100"/>
      <c r="Z76" s="100"/>
    </row>
    <row r="77" spans="1:26" x14ac:dyDescent="0.25">
      <c r="A77" s="95"/>
      <c r="B77" s="108" t="s">
        <v>98</v>
      </c>
      <c r="C77" s="109" t="s">
        <v>99</v>
      </c>
      <c r="D77" s="349">
        <f t="shared" si="95"/>
        <v>0</v>
      </c>
      <c r="E77" s="349">
        <f>'DO 1'!E20+'DO 2'!E20</f>
        <v>0</v>
      </c>
      <c r="F77" s="349">
        <f t="shared" si="96"/>
        <v>0</v>
      </c>
      <c r="G77" s="349">
        <f t="shared" si="87"/>
        <v>0</v>
      </c>
      <c r="H77" s="349">
        <f t="shared" si="88"/>
        <v>0</v>
      </c>
      <c r="I77" s="95"/>
      <c r="J77" s="108" t="s">
        <v>98</v>
      </c>
      <c r="K77" s="109" t="s">
        <v>99</v>
      </c>
      <c r="L77" s="333">
        <f>M77*L71</f>
        <v>0</v>
      </c>
      <c r="M77" s="333">
        <f>'DO 1'!M19+'DO 2'!M19</f>
        <v>0</v>
      </c>
      <c r="N77" s="333">
        <f t="shared" si="97"/>
        <v>0</v>
      </c>
      <c r="O77" s="333">
        <f t="shared" si="89"/>
        <v>0</v>
      </c>
      <c r="P77" s="333">
        <f t="shared" si="90"/>
        <v>0</v>
      </c>
      <c r="Q77" s="95"/>
      <c r="R77" s="108" t="s">
        <v>98</v>
      </c>
      <c r="S77" s="109" t="s">
        <v>99</v>
      </c>
      <c r="T77" s="339">
        <f t="shared" si="91"/>
        <v>0</v>
      </c>
      <c r="U77" s="349">
        <f t="shared" si="92"/>
        <v>0</v>
      </c>
      <c r="V77" s="349">
        <f t="shared" si="98"/>
        <v>0</v>
      </c>
      <c r="W77" s="349">
        <f t="shared" si="93"/>
        <v>0</v>
      </c>
      <c r="X77" s="349">
        <f t="shared" si="94"/>
        <v>0</v>
      </c>
      <c r="Y77" s="100"/>
      <c r="Z77" s="100"/>
    </row>
    <row r="78" spans="1:26" x14ac:dyDescent="0.25">
      <c r="A78" s="95"/>
      <c r="B78" s="108" t="s">
        <v>100</v>
      </c>
      <c r="C78" s="109" t="s">
        <v>101</v>
      </c>
      <c r="D78" s="349">
        <f t="shared" si="95"/>
        <v>0</v>
      </c>
      <c r="E78" s="349">
        <f>'DO 1'!E17+'DO 2'!E17</f>
        <v>0</v>
      </c>
      <c r="F78" s="349">
        <f t="shared" si="96"/>
        <v>0</v>
      </c>
      <c r="G78" s="349">
        <f t="shared" si="87"/>
        <v>0</v>
      </c>
      <c r="H78" s="349">
        <f t="shared" si="88"/>
        <v>0</v>
      </c>
      <c r="I78" s="95"/>
      <c r="J78" s="108" t="s">
        <v>100</v>
      </c>
      <c r="K78" s="109" t="s">
        <v>101</v>
      </c>
      <c r="L78" s="333">
        <f>M78*L71</f>
        <v>0</v>
      </c>
      <c r="M78" s="333">
        <f>'DO 1'!M20+'DO 2'!M20</f>
        <v>0</v>
      </c>
      <c r="N78" s="333">
        <f t="shared" si="97"/>
        <v>0</v>
      </c>
      <c r="O78" s="333">
        <f t="shared" si="89"/>
        <v>0</v>
      </c>
      <c r="P78" s="333">
        <f t="shared" si="90"/>
        <v>0</v>
      </c>
      <c r="Q78" s="95"/>
      <c r="R78" s="108" t="s">
        <v>100</v>
      </c>
      <c r="S78" s="109" t="s">
        <v>101</v>
      </c>
      <c r="T78" s="339">
        <f t="shared" si="91"/>
        <v>0</v>
      </c>
      <c r="U78" s="349">
        <f t="shared" si="92"/>
        <v>0</v>
      </c>
      <c r="V78" s="349">
        <f t="shared" si="98"/>
        <v>0</v>
      </c>
      <c r="W78" s="349">
        <f t="shared" si="93"/>
        <v>0</v>
      </c>
      <c r="X78" s="349">
        <f t="shared" si="94"/>
        <v>0</v>
      </c>
      <c r="Y78" s="100"/>
      <c r="Z78" s="100"/>
    </row>
    <row r="79" spans="1:26" x14ac:dyDescent="0.25">
      <c r="A79" s="95"/>
      <c r="B79" s="108" t="s">
        <v>102</v>
      </c>
      <c r="C79" s="109" t="s">
        <v>103</v>
      </c>
      <c r="D79" s="349">
        <f t="shared" si="95"/>
        <v>0</v>
      </c>
      <c r="E79" s="349">
        <f>'DO 1'!E20+'DO 2'!E20</f>
        <v>0</v>
      </c>
      <c r="F79" s="349">
        <f t="shared" si="96"/>
        <v>0</v>
      </c>
      <c r="G79" s="349">
        <f t="shared" si="87"/>
        <v>0</v>
      </c>
      <c r="H79" s="349">
        <f t="shared" si="88"/>
        <v>0</v>
      </c>
      <c r="I79" s="95"/>
      <c r="J79" s="108" t="s">
        <v>102</v>
      </c>
      <c r="K79" s="109" t="s">
        <v>103</v>
      </c>
      <c r="L79" s="335">
        <f>M79*L71</f>
        <v>0</v>
      </c>
      <c r="M79" s="369">
        <v>0</v>
      </c>
      <c r="N79" s="333">
        <f t="shared" si="97"/>
        <v>0</v>
      </c>
      <c r="O79" s="333">
        <f t="shared" si="89"/>
        <v>0</v>
      </c>
      <c r="P79" s="333">
        <f t="shared" si="90"/>
        <v>0</v>
      </c>
      <c r="Q79" s="95"/>
      <c r="R79" s="108" t="s">
        <v>102</v>
      </c>
      <c r="S79" s="109" t="s">
        <v>103</v>
      </c>
      <c r="T79" s="339">
        <f t="shared" si="91"/>
        <v>0</v>
      </c>
      <c r="U79" s="349">
        <f t="shared" si="92"/>
        <v>0</v>
      </c>
      <c r="V79" s="349">
        <f t="shared" si="98"/>
        <v>0</v>
      </c>
      <c r="W79" s="349">
        <f t="shared" si="93"/>
        <v>0</v>
      </c>
      <c r="X79" s="349">
        <f t="shared" si="94"/>
        <v>0</v>
      </c>
      <c r="Y79" s="100"/>
      <c r="Z79" s="100"/>
    </row>
    <row r="80" spans="1:26" x14ac:dyDescent="0.25">
      <c r="A80" s="95"/>
      <c r="B80" s="401" t="s">
        <v>104</v>
      </c>
      <c r="C80" s="401"/>
      <c r="D80" s="341">
        <f>SUM(D74:D79)</f>
        <v>1240104.5999999999</v>
      </c>
      <c r="E80" s="341">
        <f>SUM(E74:E79)</f>
        <v>251915.53415808396</v>
      </c>
      <c r="F80" s="341">
        <f>SUM(F74:F79)</f>
        <v>235619.87399999998</v>
      </c>
      <c r="G80" s="341">
        <f>SUM(G74:G79)</f>
        <v>1475724.4739999997</v>
      </c>
      <c r="H80" s="341">
        <f>SUM(H74:H79)</f>
        <v>299779.48564811988</v>
      </c>
      <c r="I80" s="95"/>
      <c r="J80" s="401" t="s">
        <v>105</v>
      </c>
      <c r="K80" s="401"/>
      <c r="L80" s="334">
        <f>SUM(L74:L79)</f>
        <v>771420.84000000008</v>
      </c>
      <c r="M80" s="334">
        <f>SUM(M74:M79)</f>
        <v>156706.85599366203</v>
      </c>
      <c r="N80" s="334">
        <f>SUM(N74:N79)</f>
        <v>146569.95960000003</v>
      </c>
      <c r="O80" s="334">
        <f>SUM(O74:O79)</f>
        <v>917990.79960000003</v>
      </c>
      <c r="P80" s="334">
        <f>SUM(P74:P79)</f>
        <v>186481.15863245781</v>
      </c>
      <c r="Q80" s="95"/>
      <c r="R80" s="401" t="s">
        <v>106</v>
      </c>
      <c r="S80" s="401"/>
      <c r="T80" s="341">
        <f>SUM(T74:T79)</f>
        <v>2011525.44</v>
      </c>
      <c r="U80" s="341">
        <f>SUM(U74:U79)</f>
        <v>408622.39015174599</v>
      </c>
      <c r="V80" s="341">
        <f>SUM(V74:V79)</f>
        <v>382189.83360000001</v>
      </c>
      <c r="W80" s="341">
        <f>SUM(W74:W79)</f>
        <v>2393715.2736</v>
      </c>
      <c r="X80" s="341">
        <f>SUM(X74:X79)</f>
        <v>486260.64428057778</v>
      </c>
      <c r="Y80" s="100"/>
      <c r="Z80" s="100"/>
    </row>
    <row r="81" spans="1:26" x14ac:dyDescent="0.25">
      <c r="A81" s="95"/>
      <c r="B81" s="111"/>
      <c r="C81" s="112"/>
      <c r="D81" s="112"/>
      <c r="E81" s="112"/>
      <c r="F81" s="112"/>
      <c r="G81" s="112"/>
      <c r="H81" s="112"/>
      <c r="I81" s="95"/>
      <c r="J81" s="113"/>
      <c r="K81" s="112"/>
      <c r="L81" s="112"/>
      <c r="M81" s="112"/>
      <c r="N81" s="112"/>
      <c r="O81" s="112"/>
      <c r="P81" s="112"/>
      <c r="Q81" s="95"/>
      <c r="R81" s="113"/>
      <c r="S81" s="112"/>
      <c r="T81" s="112"/>
      <c r="U81" s="112"/>
      <c r="V81" s="112"/>
      <c r="W81" s="112"/>
      <c r="X81" s="124"/>
      <c r="Y81" s="100"/>
      <c r="Z81" s="100"/>
    </row>
    <row r="82" spans="1:26" x14ac:dyDescent="0.25">
      <c r="A82" s="95"/>
      <c r="B82" s="404" t="s">
        <v>107</v>
      </c>
      <c r="C82" s="405"/>
      <c r="D82" s="405"/>
      <c r="E82" s="405"/>
      <c r="F82" s="405"/>
      <c r="G82" s="405"/>
      <c r="H82" s="405"/>
      <c r="I82" s="95"/>
      <c r="J82" s="404" t="s">
        <v>108</v>
      </c>
      <c r="K82" s="405"/>
      <c r="L82" s="405"/>
      <c r="M82" s="405"/>
      <c r="N82" s="405"/>
      <c r="O82" s="405"/>
      <c r="P82" s="405"/>
      <c r="Q82" s="95"/>
      <c r="R82" s="404" t="s">
        <v>109</v>
      </c>
      <c r="S82" s="405"/>
      <c r="T82" s="405"/>
      <c r="U82" s="405"/>
      <c r="V82" s="405"/>
      <c r="W82" s="405"/>
      <c r="X82" s="405"/>
      <c r="Y82" s="100"/>
      <c r="Z82" s="100"/>
    </row>
    <row r="83" spans="1:26" x14ac:dyDescent="0.25">
      <c r="A83" s="95"/>
      <c r="B83" s="407" t="s">
        <v>619</v>
      </c>
      <c r="C83" s="407"/>
      <c r="D83" s="98">
        <f>D33</f>
        <v>4.9226999999999999</v>
      </c>
      <c r="E83" s="97" t="s">
        <v>5</v>
      </c>
      <c r="F83" s="97" t="s">
        <v>23</v>
      </c>
      <c r="G83" s="408">
        <f>G71</f>
        <v>45031</v>
      </c>
      <c r="H83" s="408"/>
      <c r="I83" s="95"/>
      <c r="J83" s="407" t="s">
        <v>619</v>
      </c>
      <c r="K83" s="407"/>
      <c r="L83" s="98">
        <f>L71</f>
        <v>4.9226999999999999</v>
      </c>
      <c r="M83" s="97" t="s">
        <v>5</v>
      </c>
      <c r="N83" s="97" t="s">
        <v>23</v>
      </c>
      <c r="O83" s="408">
        <f>G83</f>
        <v>45031</v>
      </c>
      <c r="P83" s="408"/>
      <c r="Q83" s="95"/>
      <c r="R83" s="407" t="s">
        <v>619</v>
      </c>
      <c r="S83" s="407"/>
      <c r="T83" s="98">
        <f>T71</f>
        <v>4.9226999999999999</v>
      </c>
      <c r="U83" s="97" t="s">
        <v>5</v>
      </c>
      <c r="V83" s="97" t="s">
        <v>23</v>
      </c>
      <c r="W83" s="408">
        <f>O83</f>
        <v>45031</v>
      </c>
      <c r="X83" s="408"/>
      <c r="Y83" s="100"/>
      <c r="Z83" s="100"/>
    </row>
    <row r="84" spans="1:26" ht="23.25" customHeight="1" x14ac:dyDescent="0.25">
      <c r="A84" s="95"/>
      <c r="B84" s="382" t="s">
        <v>24</v>
      </c>
      <c r="C84" s="382" t="s">
        <v>25</v>
      </c>
      <c r="D84" s="382" t="s">
        <v>26</v>
      </c>
      <c r="E84" s="382"/>
      <c r="F84" s="107" t="s">
        <v>27</v>
      </c>
      <c r="G84" s="382" t="s">
        <v>28</v>
      </c>
      <c r="H84" s="382"/>
      <c r="I84" s="95"/>
      <c r="J84" s="382" t="s">
        <v>24</v>
      </c>
      <c r="K84" s="382" t="s">
        <v>25</v>
      </c>
      <c r="L84" s="382" t="s">
        <v>26</v>
      </c>
      <c r="M84" s="382"/>
      <c r="N84" s="107" t="s">
        <v>27</v>
      </c>
      <c r="O84" s="382" t="s">
        <v>28</v>
      </c>
      <c r="P84" s="382"/>
      <c r="Q84" s="95"/>
      <c r="R84" s="382" t="s">
        <v>24</v>
      </c>
      <c r="S84" s="382" t="s">
        <v>25</v>
      </c>
      <c r="T84" s="382" t="s">
        <v>26</v>
      </c>
      <c r="U84" s="382"/>
      <c r="V84" s="107" t="s">
        <v>27</v>
      </c>
      <c r="W84" s="382" t="s">
        <v>28</v>
      </c>
      <c r="X84" s="382"/>
      <c r="Y84" s="100"/>
      <c r="Z84" s="100"/>
    </row>
    <row r="85" spans="1:26" x14ac:dyDescent="0.25">
      <c r="A85" s="95"/>
      <c r="B85" s="382"/>
      <c r="C85" s="382"/>
      <c r="D85" s="107" t="s">
        <v>604</v>
      </c>
      <c r="E85" s="107" t="s">
        <v>605</v>
      </c>
      <c r="F85" s="107" t="s">
        <v>604</v>
      </c>
      <c r="G85" s="107" t="s">
        <v>604</v>
      </c>
      <c r="H85" s="107" t="s">
        <v>605</v>
      </c>
      <c r="I85" s="95"/>
      <c r="J85" s="382"/>
      <c r="K85" s="382"/>
      <c r="L85" s="107" t="s">
        <v>604</v>
      </c>
      <c r="M85" s="107" t="s">
        <v>605</v>
      </c>
      <c r="N85" s="107" t="s">
        <v>604</v>
      </c>
      <c r="O85" s="107" t="s">
        <v>604</v>
      </c>
      <c r="P85" s="107" t="s">
        <v>605</v>
      </c>
      <c r="Q85" s="95"/>
      <c r="R85" s="382"/>
      <c r="S85" s="382"/>
      <c r="T85" s="107" t="s">
        <v>604</v>
      </c>
      <c r="U85" s="107" t="s">
        <v>605</v>
      </c>
      <c r="V85" s="107" t="s">
        <v>604</v>
      </c>
      <c r="W85" s="107" t="s">
        <v>604</v>
      </c>
      <c r="X85" s="107" t="s">
        <v>605</v>
      </c>
      <c r="Y85" s="100"/>
      <c r="Z85" s="100"/>
    </row>
    <row r="86" spans="1:26" x14ac:dyDescent="0.25">
      <c r="A86" s="95"/>
      <c r="B86" s="125" t="s">
        <v>110</v>
      </c>
      <c r="C86" s="126" t="s">
        <v>111</v>
      </c>
      <c r="D86" s="336">
        <f>D87+D88</f>
        <v>0</v>
      </c>
      <c r="E86" s="336">
        <f>E87+E88</f>
        <v>0</v>
      </c>
      <c r="F86" s="336">
        <f>F87+F88</f>
        <v>0</v>
      </c>
      <c r="G86" s="336">
        <f>G87+G88</f>
        <v>0</v>
      </c>
      <c r="H86" s="336">
        <f>H87+H88</f>
        <v>0</v>
      </c>
      <c r="I86" s="95"/>
      <c r="J86" s="125" t="s">
        <v>110</v>
      </c>
      <c r="K86" s="126" t="s">
        <v>111</v>
      </c>
      <c r="L86" s="336">
        <f>L87+L88</f>
        <v>7630.1849999999995</v>
      </c>
      <c r="M86" s="336">
        <f>M87+M88</f>
        <v>1550</v>
      </c>
      <c r="N86" s="336">
        <f>N87+N88</f>
        <v>1449.73515</v>
      </c>
      <c r="O86" s="336">
        <f>O87+O88</f>
        <v>9079.9201499999999</v>
      </c>
      <c r="P86" s="336">
        <f>P87+P88</f>
        <v>1844.5</v>
      </c>
      <c r="Q86" s="95"/>
      <c r="R86" s="125" t="s">
        <v>110</v>
      </c>
      <c r="S86" s="126" t="s">
        <v>111</v>
      </c>
      <c r="T86" s="336">
        <f>T87+T88</f>
        <v>7630.1849999999995</v>
      </c>
      <c r="U86" s="336">
        <f>U87+U88</f>
        <v>1550</v>
      </c>
      <c r="V86" s="336">
        <f>V87+V88</f>
        <v>1449.73515</v>
      </c>
      <c r="W86" s="336">
        <f>W87+W88</f>
        <v>9079.9201499999999</v>
      </c>
      <c r="X86" s="336">
        <f>X87+X88</f>
        <v>1844.5</v>
      </c>
      <c r="Y86" s="100"/>
      <c r="Z86" s="100"/>
    </row>
    <row r="87" spans="1:26" ht="25.5" x14ac:dyDescent="0.25">
      <c r="A87" s="95"/>
      <c r="B87" s="127" t="s">
        <v>112</v>
      </c>
      <c r="C87" s="128" t="s">
        <v>113</v>
      </c>
      <c r="D87" s="337">
        <f>E87*$D$4</f>
        <v>0</v>
      </c>
      <c r="E87" s="338">
        <f>DO.C5.1.1!E23</f>
        <v>0</v>
      </c>
      <c r="F87" s="339">
        <f>D87*19%</f>
        <v>0</v>
      </c>
      <c r="G87" s="339">
        <f>D87+F87</f>
        <v>0</v>
      </c>
      <c r="H87" s="339">
        <f>G87/$D$83</f>
        <v>0</v>
      </c>
      <c r="I87" s="95"/>
      <c r="J87" s="127" t="s">
        <v>112</v>
      </c>
      <c r="K87" s="128" t="s">
        <v>113</v>
      </c>
      <c r="L87" s="355">
        <f>M87*$D$4</f>
        <v>0</v>
      </c>
      <c r="M87" s="370">
        <f>DO.C5.1.1!M23</f>
        <v>0</v>
      </c>
      <c r="N87" s="339">
        <f>L87*19%</f>
        <v>0</v>
      </c>
      <c r="O87" s="339">
        <f>L87+N87</f>
        <v>0</v>
      </c>
      <c r="P87" s="339">
        <f>O87/$L$83</f>
        <v>0</v>
      </c>
      <c r="Q87" s="95"/>
      <c r="R87" s="127" t="s">
        <v>112</v>
      </c>
      <c r="S87" s="128" t="s">
        <v>113</v>
      </c>
      <c r="T87" s="339">
        <f>D87+L87</f>
        <v>0</v>
      </c>
      <c r="U87" s="339">
        <f>T87/$T$83</f>
        <v>0</v>
      </c>
      <c r="V87" s="339">
        <f>T87*19%</f>
        <v>0</v>
      </c>
      <c r="W87" s="339">
        <f>T87+V87</f>
        <v>0</v>
      </c>
      <c r="X87" s="339">
        <f>W87/$T$83</f>
        <v>0</v>
      </c>
      <c r="Y87" s="100"/>
      <c r="Z87" s="100"/>
    </row>
    <row r="88" spans="1:26" x14ac:dyDescent="0.25">
      <c r="A88" s="95"/>
      <c r="B88" s="127" t="s">
        <v>114</v>
      </c>
      <c r="C88" s="129" t="s">
        <v>115</v>
      </c>
      <c r="D88" s="337">
        <f>E88*$D$4</f>
        <v>0</v>
      </c>
      <c r="E88" s="338">
        <v>0</v>
      </c>
      <c r="F88" s="339">
        <f>D88*19%</f>
        <v>0</v>
      </c>
      <c r="G88" s="339">
        <f>D88+F88</f>
        <v>0</v>
      </c>
      <c r="H88" s="339">
        <f>G88/$D$83</f>
        <v>0</v>
      </c>
      <c r="I88" s="95"/>
      <c r="J88" s="127" t="s">
        <v>114</v>
      </c>
      <c r="K88" s="129" t="s">
        <v>115</v>
      </c>
      <c r="L88" s="355">
        <f>M88*$D$4</f>
        <v>7630.1849999999995</v>
      </c>
      <c r="M88" s="370">
        <v>1550</v>
      </c>
      <c r="N88" s="339">
        <f>L88*19%</f>
        <v>1449.73515</v>
      </c>
      <c r="O88" s="339">
        <f>L88+N88</f>
        <v>9079.9201499999999</v>
      </c>
      <c r="P88" s="339">
        <f>O88/$L$83</f>
        <v>1844.5</v>
      </c>
      <c r="Q88" s="95"/>
      <c r="R88" s="127" t="s">
        <v>114</v>
      </c>
      <c r="S88" s="129" t="s">
        <v>115</v>
      </c>
      <c r="T88" s="339">
        <f>D88+L88</f>
        <v>7630.1849999999995</v>
      </c>
      <c r="U88" s="339">
        <f>T88/$T$83</f>
        <v>1550</v>
      </c>
      <c r="V88" s="339">
        <f>T88*19%</f>
        <v>1449.73515</v>
      </c>
      <c r="W88" s="339">
        <f>T88+V88</f>
        <v>9079.9201499999999</v>
      </c>
      <c r="X88" s="339">
        <f>W88/$T$83</f>
        <v>1844.5</v>
      </c>
      <c r="Y88" s="100"/>
      <c r="Z88" s="100"/>
    </row>
    <row r="89" spans="1:26" x14ac:dyDescent="0.25">
      <c r="A89" s="95"/>
      <c r="B89" s="125" t="s">
        <v>116</v>
      </c>
      <c r="C89" s="130" t="s">
        <v>117</v>
      </c>
      <c r="D89" s="336">
        <f>SUM(D90:D95)</f>
        <v>0</v>
      </c>
      <c r="E89" s="336">
        <f>SUM(E90:E95)</f>
        <v>0</v>
      </c>
      <c r="F89" s="336">
        <f>SUM(F90:F95)</f>
        <v>0</v>
      </c>
      <c r="G89" s="336">
        <f>SUM(G90:G95)</f>
        <v>0</v>
      </c>
      <c r="H89" s="336">
        <f>SUM(H90:H95)</f>
        <v>0</v>
      </c>
      <c r="I89" s="95"/>
      <c r="J89" s="125" t="s">
        <v>116</v>
      </c>
      <c r="K89" s="130" t="s">
        <v>117</v>
      </c>
      <c r="L89" s="336">
        <f>SUM(L90:L95)</f>
        <v>18559.270000000004</v>
      </c>
      <c r="M89" s="336">
        <f>SUM(M90:M95)</f>
        <v>3770.1403701220879</v>
      </c>
      <c r="N89" s="336">
        <f>SUM(N90:N95)</f>
        <v>0</v>
      </c>
      <c r="O89" s="336">
        <f>SUM(O90:O95)</f>
        <v>18559.270000000004</v>
      </c>
      <c r="P89" s="336">
        <f>SUM(P90:P95)</f>
        <v>3770.1403701220879</v>
      </c>
      <c r="Q89" s="95"/>
      <c r="R89" s="125" t="s">
        <v>116</v>
      </c>
      <c r="S89" s="130" t="s">
        <v>117</v>
      </c>
      <c r="T89" s="336">
        <f>SUM(T90:T95)</f>
        <v>18559.270000000004</v>
      </c>
      <c r="U89" s="336">
        <f>SUM(U90:U95)</f>
        <v>3770.1403701220879</v>
      </c>
      <c r="V89" s="336">
        <f>SUM(V90:V95)</f>
        <v>0</v>
      </c>
      <c r="W89" s="336">
        <f>SUM(W90:W95)</f>
        <v>18559.270000000004</v>
      </c>
      <c r="X89" s="336">
        <f>SUM(X90:X95)</f>
        <v>3770.1403701220879</v>
      </c>
      <c r="Y89" s="100"/>
      <c r="Z89" s="100"/>
    </row>
    <row r="90" spans="1:26" x14ac:dyDescent="0.25">
      <c r="A90" s="95"/>
      <c r="B90" s="409"/>
      <c r="C90" s="129" t="s">
        <v>118</v>
      </c>
      <c r="D90" s="339">
        <v>0</v>
      </c>
      <c r="E90" s="339">
        <f>D90/$D$83</f>
        <v>0</v>
      </c>
      <c r="F90" s="339">
        <v>0</v>
      </c>
      <c r="G90" s="339">
        <f t="shared" ref="G90:G96" si="99">D90+F90</f>
        <v>0</v>
      </c>
      <c r="H90" s="339">
        <f t="shared" ref="H90:H96" si="100">G90/$D$83</f>
        <v>0</v>
      </c>
      <c r="I90" s="95"/>
      <c r="J90" s="409"/>
      <c r="K90" s="129" t="s">
        <v>118</v>
      </c>
      <c r="L90" s="371">
        <v>0</v>
      </c>
      <c r="M90" s="339">
        <f>L90/L83</f>
        <v>0</v>
      </c>
      <c r="N90" s="339">
        <v>0</v>
      </c>
      <c r="O90" s="339">
        <f t="shared" ref="O90:O96" si="101">L90+N90</f>
        <v>0</v>
      </c>
      <c r="P90" s="339">
        <f t="shared" ref="P90:P96" si="102">O90/$L$83</f>
        <v>0</v>
      </c>
      <c r="Q90" s="95"/>
      <c r="R90" s="409"/>
      <c r="S90" s="129" t="s">
        <v>118</v>
      </c>
      <c r="T90" s="339">
        <f t="shared" ref="T90:T96" si="103">D90+L90</f>
        <v>0</v>
      </c>
      <c r="U90" s="339">
        <f t="shared" ref="U90:U96" si="104">T90/$T$83</f>
        <v>0</v>
      </c>
      <c r="V90" s="339">
        <v>0</v>
      </c>
      <c r="W90" s="339">
        <f t="shared" ref="W90:W96" si="105">T90+V90</f>
        <v>0</v>
      </c>
      <c r="X90" s="339">
        <f>W90/$T$83</f>
        <v>0</v>
      </c>
      <c r="Y90" s="100"/>
      <c r="Z90" s="100"/>
    </row>
    <row r="91" spans="1:26" ht="38.25" x14ac:dyDescent="0.25">
      <c r="A91" s="95"/>
      <c r="B91" s="409"/>
      <c r="C91" s="128" t="s">
        <v>119</v>
      </c>
      <c r="D91" s="340">
        <v>0</v>
      </c>
      <c r="E91" s="338">
        <f>D91/$D$83</f>
        <v>0</v>
      </c>
      <c r="F91" s="339">
        <v>0</v>
      </c>
      <c r="G91" s="339">
        <f t="shared" si="99"/>
        <v>0</v>
      </c>
      <c r="H91" s="339">
        <f t="shared" si="100"/>
        <v>0</v>
      </c>
      <c r="I91" s="95"/>
      <c r="J91" s="409"/>
      <c r="K91" s="128" t="s">
        <v>119</v>
      </c>
      <c r="L91" s="355">
        <v>8436.0300000000007</v>
      </c>
      <c r="M91" s="370">
        <f>L91/$L$83</f>
        <v>1713.6997988908527</v>
      </c>
      <c r="N91" s="339">
        <v>0</v>
      </c>
      <c r="O91" s="339">
        <f t="shared" si="101"/>
        <v>8436.0300000000007</v>
      </c>
      <c r="P91" s="339">
        <f t="shared" si="102"/>
        <v>1713.6997988908527</v>
      </c>
      <c r="Q91" s="95"/>
      <c r="R91" s="409"/>
      <c r="S91" s="128" t="s">
        <v>119</v>
      </c>
      <c r="T91" s="339">
        <f t="shared" si="103"/>
        <v>8436.0300000000007</v>
      </c>
      <c r="U91" s="339">
        <f t="shared" si="104"/>
        <v>1713.6997988908527</v>
      </c>
      <c r="V91" s="339">
        <v>0</v>
      </c>
      <c r="W91" s="339">
        <f t="shared" si="105"/>
        <v>8436.0300000000007</v>
      </c>
      <c r="X91" s="339">
        <f t="shared" ref="X91:X96" si="106">W91/$T$83</f>
        <v>1713.6997988908527</v>
      </c>
      <c r="Y91" s="100"/>
      <c r="Z91" s="100"/>
    </row>
    <row r="92" spans="1:26" ht="29.45" customHeight="1" x14ac:dyDescent="0.25">
      <c r="A92" s="95"/>
      <c r="B92" s="409"/>
      <c r="C92" s="128" t="s">
        <v>120</v>
      </c>
      <c r="D92" s="340">
        <v>0</v>
      </c>
      <c r="E92" s="338">
        <f t="shared" ref="E92:E95" si="107">D92/$D$83</f>
        <v>0</v>
      </c>
      <c r="F92" s="339">
        <v>0</v>
      </c>
      <c r="G92" s="339">
        <f t="shared" si="99"/>
        <v>0</v>
      </c>
      <c r="H92" s="339">
        <f t="shared" si="100"/>
        <v>0</v>
      </c>
      <c r="I92" s="95"/>
      <c r="J92" s="409"/>
      <c r="K92" s="128" t="s">
        <v>120</v>
      </c>
      <c r="L92" s="355">
        <v>1687.21</v>
      </c>
      <c r="M92" s="370">
        <f t="shared" ref="M92:M94" si="108">L92/$L$83</f>
        <v>342.74077234038231</v>
      </c>
      <c r="N92" s="339">
        <v>0</v>
      </c>
      <c r="O92" s="339">
        <f t="shared" si="101"/>
        <v>1687.21</v>
      </c>
      <c r="P92" s="339">
        <f t="shared" si="102"/>
        <v>342.74077234038231</v>
      </c>
      <c r="Q92" s="95"/>
      <c r="R92" s="409"/>
      <c r="S92" s="128" t="s">
        <v>120</v>
      </c>
      <c r="T92" s="339">
        <f t="shared" si="103"/>
        <v>1687.21</v>
      </c>
      <c r="U92" s="339">
        <f t="shared" si="104"/>
        <v>342.74077234038231</v>
      </c>
      <c r="V92" s="339">
        <v>0</v>
      </c>
      <c r="W92" s="339">
        <f t="shared" si="105"/>
        <v>1687.21</v>
      </c>
      <c r="X92" s="339">
        <f t="shared" si="106"/>
        <v>342.74077234038231</v>
      </c>
      <c r="Y92" s="100"/>
      <c r="Z92" s="100"/>
    </row>
    <row r="93" spans="1:26" ht="25.5" x14ac:dyDescent="0.25">
      <c r="A93" s="95"/>
      <c r="B93" s="409"/>
      <c r="C93" s="128" t="s">
        <v>121</v>
      </c>
      <c r="D93" s="340">
        <v>0</v>
      </c>
      <c r="E93" s="338">
        <f t="shared" si="107"/>
        <v>0</v>
      </c>
      <c r="F93" s="339">
        <v>0</v>
      </c>
      <c r="G93" s="339">
        <f t="shared" si="99"/>
        <v>0</v>
      </c>
      <c r="H93" s="339">
        <f>G93/$D$83</f>
        <v>0</v>
      </c>
      <c r="I93" s="95"/>
      <c r="J93" s="409"/>
      <c r="K93" s="128" t="s">
        <v>121</v>
      </c>
      <c r="L93" s="355">
        <v>0</v>
      </c>
      <c r="M93" s="370">
        <f t="shared" si="108"/>
        <v>0</v>
      </c>
      <c r="N93" s="339">
        <v>0</v>
      </c>
      <c r="O93" s="339">
        <f t="shared" si="101"/>
        <v>0</v>
      </c>
      <c r="P93" s="339">
        <f t="shared" si="102"/>
        <v>0</v>
      </c>
      <c r="Q93" s="95"/>
      <c r="R93" s="409"/>
      <c r="S93" s="128" t="s">
        <v>121</v>
      </c>
      <c r="T93" s="339">
        <f t="shared" si="103"/>
        <v>0</v>
      </c>
      <c r="U93" s="339">
        <f t="shared" si="104"/>
        <v>0</v>
      </c>
      <c r="V93" s="339">
        <v>0</v>
      </c>
      <c r="W93" s="339">
        <f t="shared" si="105"/>
        <v>0</v>
      </c>
      <c r="X93" s="339">
        <f t="shared" si="106"/>
        <v>0</v>
      </c>
      <c r="Y93" s="100"/>
      <c r="Z93" s="100"/>
    </row>
    <row r="94" spans="1:26" ht="22.9" customHeight="1" x14ac:dyDescent="0.25">
      <c r="A94" s="95"/>
      <c r="B94" s="409"/>
      <c r="C94" s="128" t="s">
        <v>122</v>
      </c>
      <c r="D94" s="340">
        <v>0</v>
      </c>
      <c r="E94" s="338">
        <f t="shared" si="107"/>
        <v>0</v>
      </c>
      <c r="F94" s="339">
        <v>0</v>
      </c>
      <c r="G94" s="339">
        <f t="shared" si="99"/>
        <v>0</v>
      </c>
      <c r="H94" s="339">
        <f t="shared" si="100"/>
        <v>0</v>
      </c>
      <c r="I94" s="95"/>
      <c r="J94" s="409"/>
      <c r="K94" s="128" t="s">
        <v>122</v>
      </c>
      <c r="L94" s="355">
        <v>0</v>
      </c>
      <c r="M94" s="370">
        <f t="shared" si="108"/>
        <v>0</v>
      </c>
      <c r="N94" s="339">
        <v>0</v>
      </c>
      <c r="O94" s="339">
        <f t="shared" si="101"/>
        <v>0</v>
      </c>
      <c r="P94" s="339">
        <f t="shared" si="102"/>
        <v>0</v>
      </c>
      <c r="Q94" s="95"/>
      <c r="R94" s="409"/>
      <c r="S94" s="128" t="s">
        <v>122</v>
      </c>
      <c r="T94" s="339">
        <f t="shared" si="103"/>
        <v>0</v>
      </c>
      <c r="U94" s="339">
        <f t="shared" si="104"/>
        <v>0</v>
      </c>
      <c r="V94" s="339">
        <v>0</v>
      </c>
      <c r="W94" s="339">
        <f t="shared" si="105"/>
        <v>0</v>
      </c>
      <c r="X94" s="339">
        <f t="shared" si="106"/>
        <v>0</v>
      </c>
      <c r="Y94" s="100"/>
      <c r="Z94" s="100"/>
    </row>
    <row r="95" spans="1:26" ht="15.6" customHeight="1" x14ac:dyDescent="0.25">
      <c r="A95" s="95"/>
      <c r="B95" s="409"/>
      <c r="C95" s="129" t="s">
        <v>123</v>
      </c>
      <c r="D95" s="340">
        <v>0</v>
      </c>
      <c r="E95" s="338">
        <f t="shared" si="107"/>
        <v>0</v>
      </c>
      <c r="F95" s="339">
        <v>0</v>
      </c>
      <c r="G95" s="339">
        <f t="shared" si="99"/>
        <v>0</v>
      </c>
      <c r="H95" s="339">
        <f t="shared" si="100"/>
        <v>0</v>
      </c>
      <c r="I95" s="95"/>
      <c r="J95" s="409"/>
      <c r="K95" s="129" t="s">
        <v>123</v>
      </c>
      <c r="L95" s="355">
        <v>8436.0300000000007</v>
      </c>
      <c r="M95" s="357">
        <f>L95/$L$83</f>
        <v>1713.6997988908527</v>
      </c>
      <c r="N95" s="339">
        <v>0</v>
      </c>
      <c r="O95" s="339">
        <f t="shared" si="101"/>
        <v>8436.0300000000007</v>
      </c>
      <c r="P95" s="339">
        <f t="shared" si="102"/>
        <v>1713.6997988908527</v>
      </c>
      <c r="Q95" s="95"/>
      <c r="R95" s="409"/>
      <c r="S95" s="129" t="s">
        <v>123</v>
      </c>
      <c r="T95" s="339">
        <f t="shared" si="103"/>
        <v>8436.0300000000007</v>
      </c>
      <c r="U95" s="339">
        <f t="shared" si="104"/>
        <v>1713.6997988908527</v>
      </c>
      <c r="V95" s="339">
        <v>0</v>
      </c>
      <c r="W95" s="339">
        <f t="shared" si="105"/>
        <v>8436.0300000000007</v>
      </c>
      <c r="X95" s="339">
        <f t="shared" si="106"/>
        <v>1713.6997988908527</v>
      </c>
      <c r="Y95" s="100"/>
      <c r="Z95" s="100"/>
    </row>
    <row r="96" spans="1:26" x14ac:dyDescent="0.25">
      <c r="A96" s="95"/>
      <c r="B96" s="125" t="s">
        <v>124</v>
      </c>
      <c r="C96" s="130" t="s">
        <v>125</v>
      </c>
      <c r="D96" s="340">
        <f>E96*$D$4</f>
        <v>0</v>
      </c>
      <c r="E96" s="338">
        <v>0</v>
      </c>
      <c r="F96" s="339">
        <f>D96*19%</f>
        <v>0</v>
      </c>
      <c r="G96" s="339">
        <f t="shared" si="99"/>
        <v>0</v>
      </c>
      <c r="H96" s="339">
        <f t="shared" si="100"/>
        <v>0</v>
      </c>
      <c r="I96" s="95"/>
      <c r="J96" s="125" t="s">
        <v>124</v>
      </c>
      <c r="K96" s="130" t="s">
        <v>125</v>
      </c>
      <c r="L96" s="355">
        <f>M96*$D$4</f>
        <v>0</v>
      </c>
      <c r="M96" s="370">
        <v>0</v>
      </c>
      <c r="N96" s="339">
        <f>L96*24%</f>
        <v>0</v>
      </c>
      <c r="O96" s="339">
        <f t="shared" si="101"/>
        <v>0</v>
      </c>
      <c r="P96" s="339">
        <f t="shared" si="102"/>
        <v>0</v>
      </c>
      <c r="Q96" s="95"/>
      <c r="R96" s="125" t="s">
        <v>124</v>
      </c>
      <c r="S96" s="130" t="s">
        <v>125</v>
      </c>
      <c r="T96" s="339">
        <f t="shared" si="103"/>
        <v>0</v>
      </c>
      <c r="U96" s="339">
        <f t="shared" si="104"/>
        <v>0</v>
      </c>
      <c r="V96" s="339">
        <f>T96*19%</f>
        <v>0</v>
      </c>
      <c r="W96" s="339">
        <f t="shared" si="105"/>
        <v>0</v>
      </c>
      <c r="X96" s="339">
        <f t="shared" si="106"/>
        <v>0</v>
      </c>
      <c r="Y96" s="100"/>
      <c r="Z96" s="100"/>
    </row>
    <row r="97" spans="1:26" x14ac:dyDescent="0.25">
      <c r="A97" s="95"/>
      <c r="B97" s="401" t="s">
        <v>126</v>
      </c>
      <c r="C97" s="401"/>
      <c r="D97" s="341">
        <f>D86+D89+D96</f>
        <v>0</v>
      </c>
      <c r="E97" s="341">
        <f>E86+E89+E96</f>
        <v>0</v>
      </c>
      <c r="F97" s="341">
        <f>F86+F89+F96</f>
        <v>0</v>
      </c>
      <c r="G97" s="341">
        <f>G86+G89+G96</f>
        <v>0</v>
      </c>
      <c r="H97" s="341">
        <f>H86+H89+H96</f>
        <v>0</v>
      </c>
      <c r="I97" s="95"/>
      <c r="J97" s="401" t="s">
        <v>127</v>
      </c>
      <c r="K97" s="401"/>
      <c r="L97" s="341">
        <f>L86+L89+L96</f>
        <v>26189.455000000002</v>
      </c>
      <c r="M97" s="341">
        <f>M86+M89+M96</f>
        <v>5320.1403701220879</v>
      </c>
      <c r="N97" s="341">
        <f>N86+N89+N96</f>
        <v>1449.73515</v>
      </c>
      <c r="O97" s="341">
        <f>O86+O89+O96</f>
        <v>27639.190150000002</v>
      </c>
      <c r="P97" s="341">
        <f>P86+P89+P96</f>
        <v>5614.6403701220879</v>
      </c>
      <c r="Q97" s="95"/>
      <c r="R97" s="401" t="s">
        <v>128</v>
      </c>
      <c r="S97" s="401"/>
      <c r="T97" s="341">
        <f>T86+T89+T96</f>
        <v>26189.455000000002</v>
      </c>
      <c r="U97" s="341">
        <f>U86+U89+U96</f>
        <v>5320.1403701220879</v>
      </c>
      <c r="V97" s="341">
        <f>V86+V89+V96</f>
        <v>1449.73515</v>
      </c>
      <c r="W97" s="341">
        <f>W86+W89+W96</f>
        <v>27639.190150000002</v>
      </c>
      <c r="X97" s="341">
        <f>X86+X89+X96</f>
        <v>5614.6403701220879</v>
      </c>
      <c r="Y97" s="100"/>
      <c r="Z97" s="100"/>
    </row>
    <row r="98" spans="1:26" x14ac:dyDescent="0.25">
      <c r="A98" s="95"/>
      <c r="B98" s="99"/>
      <c r="C98" s="95"/>
      <c r="D98" s="95"/>
      <c r="E98" s="95"/>
      <c r="F98" s="95"/>
      <c r="G98" s="95"/>
      <c r="H98" s="123">
        <f>H97-E97</f>
        <v>0</v>
      </c>
      <c r="I98" s="95"/>
      <c r="J98" s="99"/>
      <c r="K98" s="95"/>
      <c r="L98" s="95"/>
      <c r="M98" s="95"/>
      <c r="N98" s="95"/>
      <c r="O98" s="95"/>
      <c r="P98" s="95"/>
      <c r="Q98" s="95"/>
      <c r="R98" s="99"/>
      <c r="S98" s="95"/>
      <c r="T98" s="95"/>
      <c r="U98" s="95"/>
      <c r="V98" s="95"/>
      <c r="W98" s="95"/>
      <c r="X98" s="95"/>
      <c r="Y98" s="100"/>
      <c r="Z98" s="100"/>
    </row>
    <row r="99" spans="1:26" x14ac:dyDescent="0.25">
      <c r="A99" s="95"/>
      <c r="B99" s="404" t="s">
        <v>129</v>
      </c>
      <c r="C99" s="405"/>
      <c r="D99" s="405"/>
      <c r="E99" s="405"/>
      <c r="F99" s="405"/>
      <c r="G99" s="405"/>
      <c r="H99" s="405"/>
      <c r="I99" s="95"/>
      <c r="J99" s="404" t="s">
        <v>130</v>
      </c>
      <c r="K99" s="405"/>
      <c r="L99" s="405"/>
      <c r="M99" s="405"/>
      <c r="N99" s="405"/>
      <c r="O99" s="405"/>
      <c r="P99" s="405"/>
      <c r="Q99" s="95"/>
      <c r="R99" s="404" t="s">
        <v>131</v>
      </c>
      <c r="S99" s="406"/>
      <c r="T99" s="406"/>
      <c r="U99" s="406"/>
      <c r="V99" s="406"/>
      <c r="W99" s="406"/>
      <c r="X99" s="406"/>
      <c r="Y99" s="100"/>
      <c r="Z99" s="100"/>
    </row>
    <row r="100" spans="1:26" x14ac:dyDescent="0.25">
      <c r="A100" s="95"/>
      <c r="B100" s="407" t="s">
        <v>619</v>
      </c>
      <c r="C100" s="407"/>
      <c r="D100" s="98">
        <f>D33</f>
        <v>4.9226999999999999</v>
      </c>
      <c r="E100" s="97" t="s">
        <v>5</v>
      </c>
      <c r="F100" s="97" t="s">
        <v>23</v>
      </c>
      <c r="G100" s="408">
        <f>G83</f>
        <v>45031</v>
      </c>
      <c r="H100" s="408"/>
      <c r="I100" s="95"/>
      <c r="J100" s="407" t="s">
        <v>619</v>
      </c>
      <c r="K100" s="407"/>
      <c r="L100" s="98">
        <f>L83</f>
        <v>4.9226999999999999</v>
      </c>
      <c r="M100" s="97" t="s">
        <v>5</v>
      </c>
      <c r="N100" s="97" t="s">
        <v>23</v>
      </c>
      <c r="O100" s="408">
        <f>G100</f>
        <v>45031</v>
      </c>
      <c r="P100" s="408"/>
      <c r="Q100" s="95"/>
      <c r="R100" s="407" t="s">
        <v>619</v>
      </c>
      <c r="S100" s="407"/>
      <c r="T100" s="98">
        <f>T83</f>
        <v>4.9226999999999999</v>
      </c>
      <c r="U100" s="97" t="s">
        <v>5</v>
      </c>
      <c r="V100" s="97" t="s">
        <v>23</v>
      </c>
      <c r="W100" s="408">
        <f>O100</f>
        <v>45031</v>
      </c>
      <c r="X100" s="408"/>
      <c r="Y100" s="100"/>
      <c r="Z100" s="100"/>
    </row>
    <row r="101" spans="1:26" ht="26.25" customHeight="1" x14ac:dyDescent="0.25">
      <c r="A101" s="95"/>
      <c r="B101" s="382" t="s">
        <v>24</v>
      </c>
      <c r="C101" s="382" t="s">
        <v>25</v>
      </c>
      <c r="D101" s="382" t="s">
        <v>26</v>
      </c>
      <c r="E101" s="382"/>
      <c r="F101" s="107" t="s">
        <v>27</v>
      </c>
      <c r="G101" s="382" t="s">
        <v>28</v>
      </c>
      <c r="H101" s="382"/>
      <c r="I101" s="95"/>
      <c r="J101" s="382" t="s">
        <v>24</v>
      </c>
      <c r="K101" s="382" t="s">
        <v>25</v>
      </c>
      <c r="L101" s="382" t="s">
        <v>26</v>
      </c>
      <c r="M101" s="382"/>
      <c r="N101" s="107" t="s">
        <v>27</v>
      </c>
      <c r="O101" s="382" t="s">
        <v>28</v>
      </c>
      <c r="P101" s="382"/>
      <c r="Q101" s="95"/>
      <c r="R101" s="382" t="s">
        <v>24</v>
      </c>
      <c r="S101" s="382" t="s">
        <v>25</v>
      </c>
      <c r="T101" s="382" t="s">
        <v>26</v>
      </c>
      <c r="U101" s="382"/>
      <c r="V101" s="107" t="s">
        <v>27</v>
      </c>
      <c r="W101" s="382" t="s">
        <v>28</v>
      </c>
      <c r="X101" s="382"/>
      <c r="Y101" s="100"/>
      <c r="Z101" s="100"/>
    </row>
    <row r="102" spans="1:26" ht="15" customHeight="1" x14ac:dyDescent="0.25">
      <c r="A102" s="95"/>
      <c r="B102" s="382"/>
      <c r="C102" s="382"/>
      <c r="D102" s="107" t="s">
        <v>604</v>
      </c>
      <c r="E102" s="107" t="s">
        <v>605</v>
      </c>
      <c r="F102" s="107" t="s">
        <v>604</v>
      </c>
      <c r="G102" s="107" t="s">
        <v>604</v>
      </c>
      <c r="H102" s="107" t="s">
        <v>605</v>
      </c>
      <c r="I102" s="95"/>
      <c r="J102" s="382"/>
      <c r="K102" s="382"/>
      <c r="L102" s="107" t="s">
        <v>604</v>
      </c>
      <c r="M102" s="107" t="s">
        <v>605</v>
      </c>
      <c r="N102" s="107" t="s">
        <v>604</v>
      </c>
      <c r="O102" s="107" t="s">
        <v>604</v>
      </c>
      <c r="P102" s="107" t="s">
        <v>605</v>
      </c>
      <c r="Q102" s="95"/>
      <c r="R102" s="382"/>
      <c r="S102" s="382"/>
      <c r="T102" s="107" t="s">
        <v>604</v>
      </c>
      <c r="U102" s="107" t="s">
        <v>605</v>
      </c>
      <c r="V102" s="107" t="s">
        <v>604</v>
      </c>
      <c r="W102" s="107" t="s">
        <v>604</v>
      </c>
      <c r="X102" s="107" t="s">
        <v>605</v>
      </c>
      <c r="Y102" s="100"/>
      <c r="Z102" s="100"/>
    </row>
    <row r="103" spans="1:26" x14ac:dyDescent="0.25">
      <c r="A103" s="95"/>
      <c r="B103" s="131" t="s">
        <v>132</v>
      </c>
      <c r="C103" s="109" t="s">
        <v>133</v>
      </c>
      <c r="D103" s="335">
        <f>E103*$D$4</f>
        <v>0</v>
      </c>
      <c r="E103" s="332">
        <v>0</v>
      </c>
      <c r="F103" s="333">
        <f>D103*19%</f>
        <v>0</v>
      </c>
      <c r="G103" s="333">
        <f>D103+F103</f>
        <v>0</v>
      </c>
      <c r="H103" s="333">
        <f>G103/$D$100</f>
        <v>0</v>
      </c>
      <c r="I103" s="95"/>
      <c r="J103" s="131" t="s">
        <v>132</v>
      </c>
      <c r="K103" s="109" t="s">
        <v>133</v>
      </c>
      <c r="L103" s="335">
        <f>M103*$D$4</f>
        <v>0</v>
      </c>
      <c r="M103" s="369">
        <v>0</v>
      </c>
      <c r="N103" s="333">
        <f>L103*19%</f>
        <v>0</v>
      </c>
      <c r="O103" s="333">
        <f>L103+N103</f>
        <v>0</v>
      </c>
      <c r="P103" s="333">
        <f>O103/$L$100</f>
        <v>0</v>
      </c>
      <c r="Q103" s="95"/>
      <c r="R103" s="131" t="s">
        <v>132</v>
      </c>
      <c r="S103" s="109" t="s">
        <v>133</v>
      </c>
      <c r="T103" s="349">
        <f>'[1]DO 1'!T46+'[1]DO 2'!T46+'[1]DO 3'!T46</f>
        <v>0</v>
      </c>
      <c r="U103" s="349">
        <f>T103/$T$100</f>
        <v>0</v>
      </c>
      <c r="V103" s="349">
        <f>T103*19%</f>
        <v>0</v>
      </c>
      <c r="W103" s="349">
        <f>T103+V103</f>
        <v>0</v>
      </c>
      <c r="X103" s="349">
        <f>W103/$T$100</f>
        <v>0</v>
      </c>
      <c r="Y103" s="100"/>
      <c r="Z103" s="100"/>
    </row>
    <row r="104" spans="1:26" x14ac:dyDescent="0.25">
      <c r="A104" s="95"/>
      <c r="B104" s="132" t="s">
        <v>134</v>
      </c>
      <c r="C104" s="109" t="s">
        <v>135</v>
      </c>
      <c r="D104" s="335">
        <f>E104*$D$4</f>
        <v>0</v>
      </c>
      <c r="E104" s="332">
        <v>0</v>
      </c>
      <c r="F104" s="333">
        <f>D104*19%</f>
        <v>0</v>
      </c>
      <c r="G104" s="333">
        <f>D104+F104</f>
        <v>0</v>
      </c>
      <c r="H104" s="333">
        <f>G104/$D$100</f>
        <v>0</v>
      </c>
      <c r="I104" s="95"/>
      <c r="J104" s="132" t="s">
        <v>134</v>
      </c>
      <c r="K104" s="109" t="s">
        <v>135</v>
      </c>
      <c r="L104" s="335">
        <f>M104*$D$4</f>
        <v>0</v>
      </c>
      <c r="M104" s="369">
        <v>0</v>
      </c>
      <c r="N104" s="333">
        <f>L104*19%</f>
        <v>0</v>
      </c>
      <c r="O104" s="333">
        <f>L104+N104</f>
        <v>0</v>
      </c>
      <c r="P104" s="333">
        <f>O104/$L$100</f>
        <v>0</v>
      </c>
      <c r="Q104" s="95"/>
      <c r="R104" s="132" t="s">
        <v>134</v>
      </c>
      <c r="S104" s="109" t="s">
        <v>135</v>
      </c>
      <c r="T104" s="349">
        <f>'[1]DO 1'!T49+'[1]DO 2'!T49+'[1]DO 3'!T46</f>
        <v>0</v>
      </c>
      <c r="U104" s="349">
        <f>T104/$T$100</f>
        <v>0</v>
      </c>
      <c r="V104" s="349">
        <f>T104*19%</f>
        <v>0</v>
      </c>
      <c r="W104" s="349">
        <f>T104+V104</f>
        <v>0</v>
      </c>
      <c r="X104" s="349">
        <f>W104/$T$100</f>
        <v>0</v>
      </c>
      <c r="Y104" s="100"/>
      <c r="Z104" s="100"/>
    </row>
    <row r="105" spans="1:26" ht="13.5" thickBot="1" x14ac:dyDescent="0.3">
      <c r="A105" s="95"/>
      <c r="B105" s="401" t="s">
        <v>136</v>
      </c>
      <c r="C105" s="401"/>
      <c r="D105" s="334">
        <f>SUM(D103:D104)</f>
        <v>0</v>
      </c>
      <c r="E105" s="334">
        <f>SUM(E103:E104)</f>
        <v>0</v>
      </c>
      <c r="F105" s="334">
        <f>SUM(F103:F104)</f>
        <v>0</v>
      </c>
      <c r="G105" s="334">
        <f>SUM(G103:G104)</f>
        <v>0</v>
      </c>
      <c r="H105" s="334">
        <f>SUM(H103:H104)</f>
        <v>0</v>
      </c>
      <c r="I105" s="95"/>
      <c r="J105" s="402" t="s">
        <v>137</v>
      </c>
      <c r="K105" s="403"/>
      <c r="L105" s="372">
        <f>SUM(L103:L104)</f>
        <v>0</v>
      </c>
      <c r="M105" s="372">
        <f>SUM(M103:M104)</f>
        <v>0</v>
      </c>
      <c r="N105" s="372">
        <f>SUM(N103:N104)</f>
        <v>0</v>
      </c>
      <c r="O105" s="372">
        <f>SUM(O103:O104)</f>
        <v>0</v>
      </c>
      <c r="P105" s="373">
        <f>SUM(P103:P104)</f>
        <v>0</v>
      </c>
      <c r="Q105" s="95"/>
      <c r="R105" s="401" t="s">
        <v>138</v>
      </c>
      <c r="S105" s="401"/>
      <c r="T105" s="341">
        <f>SUM(T103:T104)</f>
        <v>0</v>
      </c>
      <c r="U105" s="341">
        <f>SUM(U103:U104)</f>
        <v>0</v>
      </c>
      <c r="V105" s="341">
        <f>SUM(V103:V104)</f>
        <v>0</v>
      </c>
      <c r="W105" s="341">
        <f>SUM(W103:W104)</f>
        <v>0</v>
      </c>
      <c r="X105" s="341">
        <f>SUM(X103:X104)</f>
        <v>0</v>
      </c>
      <c r="Y105" s="100"/>
      <c r="Z105" s="100"/>
    </row>
    <row r="106" spans="1:26" x14ac:dyDescent="0.25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</row>
    <row r="107" spans="1:26" x14ac:dyDescent="0.25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</row>
    <row r="108" spans="1:26" x14ac:dyDescent="0.25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</row>
    <row r="109" spans="1:26" x14ac:dyDescent="0.25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</row>
    <row r="110" spans="1:26" x14ac:dyDescent="0.25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00"/>
    </row>
    <row r="111" spans="1:26" x14ac:dyDescent="0.25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</row>
  </sheetData>
  <mergeCells count="147">
    <mergeCell ref="B6:H6"/>
    <mergeCell ref="J6:P6"/>
    <mergeCell ref="R6:X6"/>
    <mergeCell ref="B7:C7"/>
    <mergeCell ref="G7:H7"/>
    <mergeCell ref="J7:K7"/>
    <mergeCell ref="O7:P7"/>
    <mergeCell ref="R7:S7"/>
    <mergeCell ref="W7:X7"/>
    <mergeCell ref="L8:M8"/>
    <mergeCell ref="O8:P8"/>
    <mergeCell ref="R8:R9"/>
    <mergeCell ref="S8:S9"/>
    <mergeCell ref="T8:U8"/>
    <mergeCell ref="W8:X8"/>
    <mergeCell ref="B8:B9"/>
    <mergeCell ref="C8:C9"/>
    <mergeCell ref="D8:E8"/>
    <mergeCell ref="G8:H8"/>
    <mergeCell ref="J8:J9"/>
    <mergeCell ref="K8:K9"/>
    <mergeCell ref="B17:C17"/>
    <mergeCell ref="G17:H17"/>
    <mergeCell ref="J17:K17"/>
    <mergeCell ref="O17:P17"/>
    <mergeCell ref="R17:S17"/>
    <mergeCell ref="W17:X17"/>
    <mergeCell ref="B14:C14"/>
    <mergeCell ref="J14:K14"/>
    <mergeCell ref="R14:S14"/>
    <mergeCell ref="B16:H16"/>
    <mergeCell ref="J16:P16"/>
    <mergeCell ref="R16:X16"/>
    <mergeCell ref="L18:M18"/>
    <mergeCell ref="O18:P18"/>
    <mergeCell ref="R18:R19"/>
    <mergeCell ref="S18:S19"/>
    <mergeCell ref="T18:U18"/>
    <mergeCell ref="W18:X18"/>
    <mergeCell ref="B18:B19"/>
    <mergeCell ref="C18:C19"/>
    <mergeCell ref="D18:E18"/>
    <mergeCell ref="G18:H18"/>
    <mergeCell ref="J18:J19"/>
    <mergeCell ref="K18:K19"/>
    <mergeCell ref="B33:C33"/>
    <mergeCell ref="G33:H33"/>
    <mergeCell ref="J33:K33"/>
    <mergeCell ref="O33:P33"/>
    <mergeCell ref="R33:S33"/>
    <mergeCell ref="W33:X33"/>
    <mergeCell ref="B30:C30"/>
    <mergeCell ref="J30:K30"/>
    <mergeCell ref="R30:S30"/>
    <mergeCell ref="B32:H32"/>
    <mergeCell ref="J32:P32"/>
    <mergeCell ref="R32:X32"/>
    <mergeCell ref="B68:C68"/>
    <mergeCell ref="J68:K68"/>
    <mergeCell ref="R68:S68"/>
    <mergeCell ref="L34:M34"/>
    <mergeCell ref="O34:P34"/>
    <mergeCell ref="R34:R35"/>
    <mergeCell ref="S34:S35"/>
    <mergeCell ref="T34:U34"/>
    <mergeCell ref="W34:X34"/>
    <mergeCell ref="B34:B35"/>
    <mergeCell ref="C34:C35"/>
    <mergeCell ref="D34:E34"/>
    <mergeCell ref="G34:H34"/>
    <mergeCell ref="J34:J35"/>
    <mergeCell ref="K34:K35"/>
    <mergeCell ref="B70:H70"/>
    <mergeCell ref="J70:P70"/>
    <mergeCell ref="R70:X70"/>
    <mergeCell ref="B71:C71"/>
    <mergeCell ref="G71:H71"/>
    <mergeCell ref="J71:K71"/>
    <mergeCell ref="O71:P71"/>
    <mergeCell ref="R71:S71"/>
    <mergeCell ref="W71:X71"/>
    <mergeCell ref="B80:C80"/>
    <mergeCell ref="J80:K80"/>
    <mergeCell ref="R80:S80"/>
    <mergeCell ref="B82:H82"/>
    <mergeCell ref="J82:P82"/>
    <mergeCell ref="R82:X82"/>
    <mergeCell ref="L72:M72"/>
    <mergeCell ref="O72:P72"/>
    <mergeCell ref="R72:R73"/>
    <mergeCell ref="S72:S73"/>
    <mergeCell ref="T72:U72"/>
    <mergeCell ref="W72:X72"/>
    <mergeCell ref="B72:B73"/>
    <mergeCell ref="C72:C73"/>
    <mergeCell ref="D72:E72"/>
    <mergeCell ref="G72:H72"/>
    <mergeCell ref="J72:J73"/>
    <mergeCell ref="K72:K73"/>
    <mergeCell ref="T84:U84"/>
    <mergeCell ref="W84:X84"/>
    <mergeCell ref="B84:B85"/>
    <mergeCell ref="C84:C85"/>
    <mergeCell ref="D84:E84"/>
    <mergeCell ref="G84:H84"/>
    <mergeCell ref="J84:J85"/>
    <mergeCell ref="K84:K85"/>
    <mergeCell ref="B83:C83"/>
    <mergeCell ref="G83:H83"/>
    <mergeCell ref="J83:K83"/>
    <mergeCell ref="O83:P83"/>
    <mergeCell ref="R83:S83"/>
    <mergeCell ref="W83:X83"/>
    <mergeCell ref="B90:B95"/>
    <mergeCell ref="J90:J95"/>
    <mergeCell ref="R90:R95"/>
    <mergeCell ref="B97:C97"/>
    <mergeCell ref="J97:K97"/>
    <mergeCell ref="R97:S97"/>
    <mergeCell ref="L84:M84"/>
    <mergeCell ref="O84:P84"/>
    <mergeCell ref="R84:R85"/>
    <mergeCell ref="S84:S85"/>
    <mergeCell ref="B99:H99"/>
    <mergeCell ref="J99:P99"/>
    <mergeCell ref="R99:X99"/>
    <mergeCell ref="B100:C100"/>
    <mergeCell ref="G100:H100"/>
    <mergeCell ref="J100:K100"/>
    <mergeCell ref="O100:P100"/>
    <mergeCell ref="R100:S100"/>
    <mergeCell ref="W100:X100"/>
    <mergeCell ref="B105:C105"/>
    <mergeCell ref="J105:K105"/>
    <mergeCell ref="R105:S105"/>
    <mergeCell ref="L101:M101"/>
    <mergeCell ref="O101:P101"/>
    <mergeCell ref="R101:R102"/>
    <mergeCell ref="S101:S102"/>
    <mergeCell ref="T101:U101"/>
    <mergeCell ref="W101:X101"/>
    <mergeCell ref="B101:B102"/>
    <mergeCell ref="C101:C102"/>
    <mergeCell ref="D101:E101"/>
    <mergeCell ref="G101:H101"/>
    <mergeCell ref="J101:J102"/>
    <mergeCell ref="K101:K102"/>
  </mergeCell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B0F0"/>
  </sheetPr>
  <dimension ref="A1:H70"/>
  <sheetViews>
    <sheetView topLeftCell="A39" workbookViewId="0">
      <selection activeCell="C59" sqref="C59"/>
    </sheetView>
  </sheetViews>
  <sheetFormatPr defaultRowHeight="15" x14ac:dyDescent="0.25"/>
  <cols>
    <col min="2" max="2" width="71.5703125" customWidth="1"/>
    <col min="3" max="3" width="17.28515625" customWidth="1"/>
    <col min="4" max="4" width="20.28515625" customWidth="1"/>
    <col min="5" max="5" width="16" customWidth="1"/>
  </cols>
  <sheetData>
    <row r="1" spans="1:7" x14ac:dyDescent="0.25">
      <c r="A1" s="62"/>
      <c r="B1" s="62"/>
      <c r="C1" s="62"/>
      <c r="D1" s="62"/>
      <c r="E1" s="62"/>
      <c r="F1" s="62"/>
      <c r="G1" s="62"/>
    </row>
    <row r="2" spans="1:7" ht="15.75" thickBot="1" x14ac:dyDescent="0.3">
      <c r="A2" s="62"/>
      <c r="B2" s="16"/>
      <c r="C2" s="16"/>
      <c r="D2" s="16"/>
      <c r="E2" s="16"/>
      <c r="F2" s="62"/>
      <c r="G2" s="62"/>
    </row>
    <row r="3" spans="1:7" ht="15.75" thickBot="1" x14ac:dyDescent="0.3">
      <c r="A3" s="62"/>
      <c r="B3" s="449" t="s">
        <v>202</v>
      </c>
      <c r="C3" s="450"/>
      <c r="D3" s="450"/>
      <c r="E3" s="451"/>
      <c r="F3" s="62"/>
      <c r="G3" s="62"/>
    </row>
    <row r="4" spans="1:7" ht="15.75" thickBot="1" x14ac:dyDescent="0.3">
      <c r="A4" s="62"/>
      <c r="B4" s="19" t="s">
        <v>333</v>
      </c>
      <c r="C4" s="66" t="s">
        <v>92</v>
      </c>
      <c r="D4" s="19"/>
      <c r="E4" s="19"/>
      <c r="F4" s="62"/>
      <c r="G4" s="62"/>
    </row>
    <row r="5" spans="1:7" ht="15.75" thickBot="1" x14ac:dyDescent="0.3">
      <c r="A5" s="62"/>
      <c r="B5" s="19" t="s">
        <v>203</v>
      </c>
      <c r="C5" s="19" t="s">
        <v>204</v>
      </c>
      <c r="D5" s="19" t="s">
        <v>205</v>
      </c>
      <c r="E5" s="19" t="s">
        <v>206</v>
      </c>
      <c r="F5" s="62"/>
      <c r="G5" s="62"/>
    </row>
    <row r="6" spans="1:7" ht="15.75" thickBot="1" x14ac:dyDescent="0.3">
      <c r="A6" s="62"/>
      <c r="B6" s="19"/>
      <c r="C6" s="19" t="s">
        <v>207</v>
      </c>
      <c r="D6" s="19" t="s">
        <v>207</v>
      </c>
      <c r="E6" s="19" t="s">
        <v>207</v>
      </c>
      <c r="F6" s="62"/>
      <c r="G6" s="62"/>
    </row>
    <row r="7" spans="1:7" ht="15.75" thickBot="1" x14ac:dyDescent="0.3">
      <c r="A7" s="62"/>
      <c r="B7" s="19">
        <v>1</v>
      </c>
      <c r="C7" s="19">
        <v>2</v>
      </c>
      <c r="D7" s="19">
        <v>3</v>
      </c>
      <c r="E7" s="19">
        <v>4</v>
      </c>
      <c r="F7" s="62"/>
      <c r="G7" s="62"/>
    </row>
    <row r="8" spans="1:7" ht="23.25" thickBot="1" x14ac:dyDescent="0.3">
      <c r="A8" s="62"/>
      <c r="B8" s="20" t="s">
        <v>208</v>
      </c>
      <c r="C8" s="21">
        <f>SUM(C9:C11)</f>
        <v>0</v>
      </c>
      <c r="D8" s="21">
        <f>SUM(D9:D11)</f>
        <v>0</v>
      </c>
      <c r="E8" s="21">
        <f>E9+E10+E11</f>
        <v>0</v>
      </c>
      <c r="F8" s="62"/>
      <c r="G8" s="62"/>
    </row>
    <row r="9" spans="1:7" ht="15.75" thickBot="1" x14ac:dyDescent="0.3">
      <c r="A9" s="62"/>
      <c r="B9" s="22" t="s">
        <v>209</v>
      </c>
      <c r="C9" s="23"/>
      <c r="D9" s="24">
        <f>DG!O9*1000</f>
        <v>0</v>
      </c>
      <c r="E9" s="24">
        <f>SUM(C9+D9)</f>
        <v>0</v>
      </c>
      <c r="F9" s="62"/>
      <c r="G9" s="62"/>
    </row>
    <row r="10" spans="1:7" ht="15.75" thickBot="1" x14ac:dyDescent="0.3">
      <c r="A10" s="62"/>
      <c r="B10" s="22" t="s">
        <v>210</v>
      </c>
      <c r="C10" s="25">
        <f>DG!F9*1000</f>
        <v>0</v>
      </c>
      <c r="D10" s="24">
        <f>DG!O9*1000</f>
        <v>0</v>
      </c>
      <c r="E10" s="25">
        <f t="shared" ref="E10:E52" si="0">SUM(C10+D10)</f>
        <v>0</v>
      </c>
      <c r="F10" s="62"/>
      <c r="G10" s="62"/>
    </row>
    <row r="11" spans="1:7" ht="15.75" thickBot="1" x14ac:dyDescent="0.3">
      <c r="A11" s="62"/>
      <c r="B11" s="22" t="s">
        <v>211</v>
      </c>
      <c r="C11" s="25">
        <f>DG!F10*1000</f>
        <v>0</v>
      </c>
      <c r="D11" s="24">
        <f>DG!O10*1000</f>
        <v>0</v>
      </c>
      <c r="E11" s="25">
        <f t="shared" si="0"/>
        <v>0</v>
      </c>
      <c r="F11" s="62"/>
      <c r="G11" s="62"/>
    </row>
    <row r="12" spans="1:7" ht="15.75" thickBot="1" x14ac:dyDescent="0.3">
      <c r="A12" s="62"/>
      <c r="B12" s="22" t="s">
        <v>493</v>
      </c>
      <c r="C12" s="25">
        <f>DG!F11*1000</f>
        <v>0</v>
      </c>
      <c r="D12" s="24">
        <f>DG!O11*1000</f>
        <v>0</v>
      </c>
      <c r="E12" s="25">
        <f t="shared" si="0"/>
        <v>0</v>
      </c>
      <c r="F12" s="62"/>
      <c r="G12" s="62"/>
    </row>
    <row r="13" spans="1:7" ht="15.75" thickBot="1" x14ac:dyDescent="0.3">
      <c r="A13" s="62"/>
      <c r="B13" s="20" t="s">
        <v>212</v>
      </c>
      <c r="C13" s="24">
        <f>DG!F14*1000</f>
        <v>0</v>
      </c>
      <c r="D13" s="24">
        <f>DG!O14*1000</f>
        <v>0</v>
      </c>
      <c r="E13" s="24">
        <f t="shared" si="0"/>
        <v>0</v>
      </c>
      <c r="F13" s="62"/>
      <c r="G13" s="62"/>
    </row>
    <row r="14" spans="1:7" ht="15.75" thickBot="1" x14ac:dyDescent="0.3">
      <c r="A14" s="62"/>
      <c r="B14" s="20" t="s">
        <v>213</v>
      </c>
      <c r="C14" s="24">
        <f>SUM(C15:C20)</f>
        <v>17126780.178200003</v>
      </c>
      <c r="D14" s="24">
        <f>SUM(D15:D20)</f>
        <v>0</v>
      </c>
      <c r="E14" s="24">
        <f t="shared" si="0"/>
        <v>17126780.178200003</v>
      </c>
      <c r="F14" s="62"/>
      <c r="G14" s="62"/>
    </row>
    <row r="15" spans="1:7" ht="15.75" thickBot="1" x14ac:dyDescent="0.3">
      <c r="A15" s="62"/>
      <c r="B15" s="22" t="s">
        <v>501</v>
      </c>
      <c r="C15" s="25">
        <f>DG!F16*1000</f>
        <v>0</v>
      </c>
      <c r="D15" s="25">
        <f>DG!O16*1000</f>
        <v>0</v>
      </c>
      <c r="E15" s="25">
        <f t="shared" si="0"/>
        <v>0</v>
      </c>
      <c r="F15" s="62"/>
      <c r="G15" s="62"/>
    </row>
    <row r="16" spans="1:7" ht="15.75" thickBot="1" x14ac:dyDescent="0.3">
      <c r="A16" s="62"/>
      <c r="B16" s="22" t="s">
        <v>502</v>
      </c>
      <c r="C16" s="25">
        <f>DG!F20*1000</f>
        <v>0</v>
      </c>
      <c r="D16" s="25">
        <f>DG!O20*1000</f>
        <v>0</v>
      </c>
      <c r="E16" s="25">
        <f t="shared" si="0"/>
        <v>0</v>
      </c>
      <c r="F16" s="62"/>
      <c r="G16" s="62"/>
    </row>
    <row r="17" spans="1:7" ht="15.75" thickBot="1" x14ac:dyDescent="0.3">
      <c r="A17" s="62"/>
      <c r="B17" s="22" t="s">
        <v>503</v>
      </c>
      <c r="C17" s="25">
        <f>DG!F21*1000</f>
        <v>1233875.7</v>
      </c>
      <c r="D17" s="25">
        <f>DG!O21*1000</f>
        <v>0</v>
      </c>
      <c r="E17" s="25">
        <f t="shared" si="0"/>
        <v>1233875.7</v>
      </c>
      <c r="F17" s="62"/>
      <c r="G17" s="62"/>
    </row>
    <row r="18" spans="1:7" ht="15.75" thickBot="1" x14ac:dyDescent="0.3">
      <c r="A18" s="62"/>
      <c r="B18" s="22" t="s">
        <v>504</v>
      </c>
      <c r="C18" s="25">
        <f>DG!F22*1000</f>
        <v>1646657.5</v>
      </c>
      <c r="D18" s="25">
        <f>DG!O22*1000</f>
        <v>0</v>
      </c>
      <c r="E18" s="25">
        <f t="shared" si="0"/>
        <v>1646657.5</v>
      </c>
      <c r="F18" s="62"/>
      <c r="G18" s="62"/>
    </row>
    <row r="19" spans="1:7" ht="15.75" thickBot="1" x14ac:dyDescent="0.3">
      <c r="A19" s="62"/>
      <c r="B19" s="22" t="s">
        <v>505</v>
      </c>
      <c r="C19" s="25">
        <f>DG!F23*1000</f>
        <v>14246246.978200002</v>
      </c>
      <c r="D19" s="25">
        <f>DG!O23*1000</f>
        <v>0</v>
      </c>
      <c r="E19" s="25">
        <f t="shared" si="0"/>
        <v>14246246.978200002</v>
      </c>
      <c r="F19" s="62"/>
      <c r="G19" s="62"/>
    </row>
    <row r="20" spans="1:7" ht="15.75" thickBot="1" x14ac:dyDescent="0.3">
      <c r="A20" s="62"/>
      <c r="B20" s="22" t="s">
        <v>506</v>
      </c>
      <c r="C20" s="94">
        <f>DG!F30*1000</f>
        <v>0</v>
      </c>
      <c r="D20" s="25">
        <f>DG!O30*1000</f>
        <v>0</v>
      </c>
      <c r="E20" s="25">
        <f t="shared" si="0"/>
        <v>0</v>
      </c>
      <c r="F20" s="62"/>
      <c r="G20" s="62"/>
    </row>
    <row r="21" spans="1:7" ht="15.75" thickBot="1" x14ac:dyDescent="0.3">
      <c r="A21" s="62"/>
      <c r="B21" s="22" t="s">
        <v>507</v>
      </c>
      <c r="C21" s="25">
        <f>DG!F31*1000</f>
        <v>0</v>
      </c>
      <c r="D21" s="25">
        <f>DG!O31*1000</f>
        <v>0</v>
      </c>
      <c r="E21" s="25">
        <f t="shared" si="0"/>
        <v>0</v>
      </c>
      <c r="F21" s="62"/>
      <c r="G21" s="62"/>
    </row>
    <row r="22" spans="1:7" ht="15.75" thickBot="1" x14ac:dyDescent="0.3">
      <c r="A22" s="62"/>
      <c r="B22" s="22" t="s">
        <v>508</v>
      </c>
      <c r="C22" s="25">
        <f>DG!F34*1000</f>
        <v>2437686.1</v>
      </c>
      <c r="D22" s="25">
        <f>DG!O34*1000</f>
        <v>0</v>
      </c>
      <c r="E22" s="25">
        <f t="shared" si="0"/>
        <v>2437686.1</v>
      </c>
      <c r="F22" s="62"/>
      <c r="G22" s="62"/>
    </row>
    <row r="23" spans="1:7" ht="15.75" thickBot="1" x14ac:dyDescent="0.3">
      <c r="A23" s="62"/>
      <c r="B23" s="22" t="s">
        <v>220</v>
      </c>
      <c r="C23" s="452" t="e">
        <f>IF(AND(C26=0,C14/C51&lt;5%),"Cheltuieli capitol 3 se incadreaza in limita de 5%",(IF(AND(C26=0,C14/C51&gt;=3),"Cheltuielile capitol 3 nu se incadreaza in limita de 3%",IF(AND(C26&gt;0,C14/C51&lt;10%),"Cheltuieli capitol 3 se incadreaza in limita de 10%","Cheltuieli capitol 3 nu se incadreaza in limita de 10%"))))</f>
        <v>#REF!</v>
      </c>
      <c r="D23" s="453"/>
      <c r="E23" s="454"/>
      <c r="F23" s="62"/>
      <c r="G23" s="62"/>
    </row>
    <row r="24" spans="1:7" ht="15.75" thickBot="1" x14ac:dyDescent="0.3">
      <c r="A24" s="62"/>
      <c r="B24" s="20" t="s">
        <v>221</v>
      </c>
      <c r="C24" s="24" t="e">
        <f>C25+C32</f>
        <v>#REF!</v>
      </c>
      <c r="D24" s="24" t="e">
        <f>D25+D32</f>
        <v>#REF!</v>
      </c>
      <c r="E24" s="24" t="e">
        <f t="shared" si="0"/>
        <v>#REF!</v>
      </c>
      <c r="F24" s="62"/>
      <c r="G24" s="62"/>
    </row>
    <row r="25" spans="1:7" ht="15.75" thickBot="1" x14ac:dyDescent="0.3">
      <c r="A25" s="62"/>
      <c r="B25" s="20" t="s">
        <v>222</v>
      </c>
      <c r="C25" s="24">
        <f>SUM(C26:C31)</f>
        <v>251915534.15808395</v>
      </c>
      <c r="D25" s="24">
        <f>SUM(D26:D31)</f>
        <v>156706855.99366203</v>
      </c>
      <c r="E25" s="24">
        <f t="shared" si="0"/>
        <v>408622390.15174598</v>
      </c>
      <c r="F25" s="62"/>
      <c r="G25" s="62"/>
    </row>
    <row r="26" spans="1:7" ht="15.75" thickBot="1" x14ac:dyDescent="0.3">
      <c r="A26" s="62"/>
      <c r="B26" s="22" t="s">
        <v>223</v>
      </c>
      <c r="C26" s="25">
        <f>DG!F43*1000</f>
        <v>204815196.94476607</v>
      </c>
      <c r="D26" s="25">
        <f>DG!O43*1000</f>
        <v>87988853.677859724</v>
      </c>
      <c r="E26" s="25">
        <f t="shared" si="0"/>
        <v>292804050.62262583</v>
      </c>
      <c r="F26" s="62"/>
      <c r="G26" s="62"/>
    </row>
    <row r="27" spans="1:7" ht="15.75" thickBot="1" x14ac:dyDescent="0.3">
      <c r="A27" s="62"/>
      <c r="B27" s="22" t="s">
        <v>224</v>
      </c>
      <c r="C27" s="25">
        <f>DG!F44*1000</f>
        <v>5298681.6178113641</v>
      </c>
      <c r="D27" s="25">
        <f>DG!O44*1000</f>
        <v>44637113.779023714</v>
      </c>
      <c r="E27" s="25">
        <f t="shared" si="0"/>
        <v>49935795.396835081</v>
      </c>
      <c r="F27" s="62"/>
      <c r="G27" s="62"/>
    </row>
    <row r="28" spans="1:7" ht="15.75" thickBot="1" x14ac:dyDescent="0.3">
      <c r="A28" s="62"/>
      <c r="B28" s="22" t="s">
        <v>225</v>
      </c>
      <c r="C28" s="25">
        <f>DG!F45*1000</f>
        <v>41801655.595506527</v>
      </c>
      <c r="D28" s="25">
        <f>DG!O45*1000</f>
        <v>24080888.536778599</v>
      </c>
      <c r="E28" s="25">
        <f t="shared" si="0"/>
        <v>65882544.132285126</v>
      </c>
      <c r="F28" s="62"/>
      <c r="G28" s="62"/>
    </row>
    <row r="29" spans="1:7" ht="15.75" thickBot="1" x14ac:dyDescent="0.3">
      <c r="A29" s="62"/>
      <c r="B29" s="22" t="s">
        <v>226</v>
      </c>
      <c r="C29" s="25">
        <f>DG!F46*1000</f>
        <v>0</v>
      </c>
      <c r="D29" s="25">
        <f>DG!O46*1000</f>
        <v>0</v>
      </c>
      <c r="E29" s="25">
        <f t="shared" si="0"/>
        <v>0</v>
      </c>
      <c r="F29" s="62"/>
      <c r="G29" s="62"/>
    </row>
    <row r="30" spans="1:7" ht="15.75" thickBot="1" x14ac:dyDescent="0.3">
      <c r="A30" s="62"/>
      <c r="B30" s="22" t="s">
        <v>227</v>
      </c>
      <c r="C30" s="25">
        <f>DG!F47*1000</f>
        <v>0</v>
      </c>
      <c r="D30" s="25">
        <f>DG!O48*1000</f>
        <v>0</v>
      </c>
      <c r="E30" s="25">
        <f t="shared" si="0"/>
        <v>0</v>
      </c>
      <c r="F30" s="62"/>
      <c r="G30" s="62"/>
    </row>
    <row r="31" spans="1:7" ht="15.75" thickBot="1" x14ac:dyDescent="0.3">
      <c r="A31" s="62"/>
      <c r="B31" s="22" t="s">
        <v>228</v>
      </c>
      <c r="C31" s="25">
        <f>DG!F48*1000</f>
        <v>0</v>
      </c>
      <c r="D31" s="25">
        <f>DG!O48*1000</f>
        <v>0</v>
      </c>
      <c r="E31" s="25">
        <f t="shared" si="0"/>
        <v>0</v>
      </c>
      <c r="F31" s="62"/>
      <c r="G31" s="62"/>
    </row>
    <row r="32" spans="1:7" ht="15.75" thickBot="1" x14ac:dyDescent="0.3">
      <c r="A32" s="62"/>
      <c r="B32" s="20" t="s">
        <v>229</v>
      </c>
      <c r="C32" s="25" t="e">
        <f>SUM(C33:C37)</f>
        <v>#REF!</v>
      </c>
      <c r="D32" s="25" t="e">
        <f t="shared" ref="D32:E32" si="1">SUM(D33:D37)</f>
        <v>#REF!</v>
      </c>
      <c r="E32" s="25" t="e">
        <f t="shared" si="1"/>
        <v>#REF!</v>
      </c>
      <c r="F32" s="62"/>
      <c r="G32" s="62"/>
    </row>
    <row r="33" spans="1:7" ht="15.75" thickBot="1" x14ac:dyDescent="0.3">
      <c r="A33" s="62"/>
      <c r="B33" s="22" t="s">
        <v>230</v>
      </c>
      <c r="C33" s="25" t="e">
        <f>DG!#REF!*1000</f>
        <v>#REF!</v>
      </c>
      <c r="D33" s="25" t="e">
        <f>DG!#REF!*1000</f>
        <v>#REF!</v>
      </c>
      <c r="E33" s="25" t="e">
        <f t="shared" si="0"/>
        <v>#REF!</v>
      </c>
      <c r="F33" s="62"/>
      <c r="G33" s="62"/>
    </row>
    <row r="34" spans="1:7" ht="15.75" thickBot="1" x14ac:dyDescent="0.3">
      <c r="A34" s="62"/>
      <c r="B34" s="22" t="s">
        <v>231</v>
      </c>
      <c r="C34" s="25" t="e">
        <f>DG!#REF!*1000</f>
        <v>#REF!</v>
      </c>
      <c r="D34" s="25" t="e">
        <f>DG!#REF!*1000</f>
        <v>#REF!</v>
      </c>
      <c r="E34" s="25" t="e">
        <f t="shared" si="0"/>
        <v>#REF!</v>
      </c>
      <c r="F34" s="62"/>
      <c r="G34" s="62"/>
    </row>
    <row r="35" spans="1:7" ht="15.75" thickBot="1" x14ac:dyDescent="0.3">
      <c r="A35" s="62"/>
      <c r="B35" s="22" t="s">
        <v>232</v>
      </c>
      <c r="C35" s="94" t="e">
        <f>DG!#REF!*1000</f>
        <v>#REF!</v>
      </c>
      <c r="D35" s="25" t="e">
        <f>DG!#REF!*1000</f>
        <v>#REF!</v>
      </c>
      <c r="E35" s="24" t="e">
        <f t="shared" si="0"/>
        <v>#REF!</v>
      </c>
      <c r="F35" s="62"/>
      <c r="G35" s="62"/>
    </row>
    <row r="36" spans="1:7" ht="15.75" thickBot="1" x14ac:dyDescent="0.3">
      <c r="A36" s="62"/>
      <c r="B36" s="22" t="s">
        <v>233</v>
      </c>
      <c r="C36" s="94" t="e">
        <f>DG!#REF!*1000</f>
        <v>#REF!</v>
      </c>
      <c r="D36" s="25" t="e">
        <f>DG!#REF!*1000</f>
        <v>#REF!</v>
      </c>
      <c r="E36" s="24" t="e">
        <f t="shared" si="0"/>
        <v>#REF!</v>
      </c>
      <c r="F36" s="62"/>
      <c r="G36" s="62"/>
    </row>
    <row r="37" spans="1:7" ht="15.75" thickBot="1" x14ac:dyDescent="0.3">
      <c r="A37" s="62"/>
      <c r="B37" s="22" t="s">
        <v>234</v>
      </c>
      <c r="C37" s="25" t="e">
        <f>DG!#REF!*1000</f>
        <v>#REF!</v>
      </c>
      <c r="D37" s="25" t="e">
        <f>DG!#REF!*1000</f>
        <v>#REF!</v>
      </c>
      <c r="E37" s="25" t="e">
        <f t="shared" si="0"/>
        <v>#REF!</v>
      </c>
      <c r="F37" s="62"/>
      <c r="G37" s="62"/>
    </row>
    <row r="38" spans="1:7" ht="15.75" thickBot="1" x14ac:dyDescent="0.3">
      <c r="A38" s="62"/>
      <c r="B38" s="20" t="s">
        <v>235</v>
      </c>
      <c r="C38" s="24">
        <f>C39+C42+C43</f>
        <v>0</v>
      </c>
      <c r="D38" s="24">
        <f>D39+D42+D43</f>
        <v>3771690.3701220881</v>
      </c>
      <c r="E38" s="24">
        <f t="shared" si="0"/>
        <v>3771690.3701220881</v>
      </c>
      <c r="F38" s="62"/>
      <c r="G38" s="62"/>
    </row>
    <row r="39" spans="1:7" ht="15.75" thickBot="1" x14ac:dyDescent="0.3">
      <c r="A39" s="62"/>
      <c r="B39" s="22" t="s">
        <v>236</v>
      </c>
      <c r="C39" s="25">
        <f>DG!F51*1000</f>
        <v>0</v>
      </c>
      <c r="D39" s="25">
        <f>DG!O51</f>
        <v>1550</v>
      </c>
      <c r="E39" s="25">
        <f t="shared" si="0"/>
        <v>1550</v>
      </c>
      <c r="F39" s="62"/>
      <c r="G39" s="62"/>
    </row>
    <row r="40" spans="1:7" ht="15.75" thickBot="1" x14ac:dyDescent="0.3">
      <c r="A40" s="62"/>
      <c r="B40" s="22" t="s">
        <v>237</v>
      </c>
      <c r="C40" s="25">
        <f>DG!F52*1000</f>
        <v>0</v>
      </c>
      <c r="D40" s="25">
        <f>DG!O52</f>
        <v>0</v>
      </c>
      <c r="E40" s="25">
        <f t="shared" si="0"/>
        <v>0</v>
      </c>
      <c r="F40" s="62"/>
      <c r="G40" s="62"/>
    </row>
    <row r="41" spans="1:7" ht="15.75" thickBot="1" x14ac:dyDescent="0.3">
      <c r="A41" s="62"/>
      <c r="B41" s="22" t="s">
        <v>238</v>
      </c>
      <c r="C41" s="25">
        <f>DG!F53*1000</f>
        <v>0</v>
      </c>
      <c r="D41" s="25">
        <f>DG!O53</f>
        <v>1550</v>
      </c>
      <c r="E41" s="25">
        <f t="shared" si="0"/>
        <v>1550</v>
      </c>
      <c r="F41" s="62"/>
      <c r="G41" s="62"/>
    </row>
    <row r="42" spans="1:7" ht="15.75" thickBot="1" x14ac:dyDescent="0.3">
      <c r="A42" s="62"/>
      <c r="B42" s="22" t="s">
        <v>239</v>
      </c>
      <c r="C42" s="25">
        <f>DG!F54*1000</f>
        <v>0</v>
      </c>
      <c r="D42" s="25">
        <f>DG!O54*1000</f>
        <v>3770140.3701220881</v>
      </c>
      <c r="E42" s="25">
        <f t="shared" si="0"/>
        <v>3770140.3701220881</v>
      </c>
      <c r="F42" s="62"/>
      <c r="G42" s="62"/>
    </row>
    <row r="43" spans="1:7" ht="15.75" thickBot="1" x14ac:dyDescent="0.3">
      <c r="A43" s="62"/>
      <c r="B43" s="22" t="s">
        <v>240</v>
      </c>
      <c r="C43" s="25">
        <f>DG!F60*1000</f>
        <v>0</v>
      </c>
      <c r="D43" s="25">
        <f>DG!O60*1000</f>
        <v>0</v>
      </c>
      <c r="E43" s="25">
        <f t="shared" si="0"/>
        <v>0</v>
      </c>
      <c r="F43" s="62"/>
      <c r="G43" s="62"/>
    </row>
    <row r="44" spans="1:7" ht="15.75" thickBot="1" x14ac:dyDescent="0.3">
      <c r="A44" s="62"/>
      <c r="B44" s="22" t="s">
        <v>241</v>
      </c>
      <c r="C44" s="455"/>
      <c r="D44" s="455"/>
      <c r="E44" s="455"/>
      <c r="F44" s="62"/>
      <c r="G44" s="62"/>
    </row>
    <row r="45" spans="1:7" ht="15.75" thickBot="1" x14ac:dyDescent="0.3">
      <c r="A45" s="62"/>
      <c r="B45" s="20" t="s">
        <v>242</v>
      </c>
      <c r="C45" s="25">
        <f>C46+C47</f>
        <v>0</v>
      </c>
      <c r="D45" s="25">
        <f>D46+D47</f>
        <v>0</v>
      </c>
      <c r="E45" s="24">
        <f t="shared" si="0"/>
        <v>0</v>
      </c>
      <c r="F45" s="62"/>
      <c r="G45" s="62"/>
    </row>
    <row r="46" spans="1:7" ht="15.75" thickBot="1" x14ac:dyDescent="0.3">
      <c r="A46" s="62"/>
      <c r="B46" s="22" t="s">
        <v>243</v>
      </c>
      <c r="C46" s="23">
        <f>[1]DG!F40*1000</f>
        <v>0</v>
      </c>
      <c r="D46" s="25">
        <f>[1]DG!O40*1000</f>
        <v>0</v>
      </c>
      <c r="E46" s="24">
        <f t="shared" si="0"/>
        <v>0</v>
      </c>
      <c r="F46" s="62"/>
      <c r="G46" s="62"/>
    </row>
    <row r="47" spans="1:7" ht="15.75" thickBot="1" x14ac:dyDescent="0.3">
      <c r="A47" s="62"/>
      <c r="B47" s="22" t="s">
        <v>244</v>
      </c>
      <c r="C47" s="25">
        <f>DG!F65*1000</f>
        <v>0</v>
      </c>
      <c r="D47" s="25">
        <f>[1]DG!O41*1000</f>
        <v>0</v>
      </c>
      <c r="E47" s="24">
        <f t="shared" si="0"/>
        <v>0</v>
      </c>
      <c r="F47" s="62"/>
      <c r="G47" s="62"/>
    </row>
    <row r="48" spans="1:7" ht="15.75" thickBot="1" x14ac:dyDescent="0.3">
      <c r="A48" s="62"/>
      <c r="B48" s="26" t="s">
        <v>200</v>
      </c>
      <c r="C48" s="24" t="e">
        <f>C8+C13+C14+C24+C38+C45</f>
        <v>#REF!</v>
      </c>
      <c r="D48" s="24" t="e">
        <f>D8+D13+D14+D24+D38+D45</f>
        <v>#REF!</v>
      </c>
      <c r="E48" s="24" t="e">
        <f t="shared" si="0"/>
        <v>#REF!</v>
      </c>
      <c r="F48" s="62"/>
      <c r="G48" s="62"/>
    </row>
    <row r="49" spans="1:8" ht="15.75" thickBot="1" x14ac:dyDescent="0.3">
      <c r="A49" s="62"/>
      <c r="B49" s="22" t="s">
        <v>245</v>
      </c>
      <c r="C49" s="456" t="e">
        <f>IF(C50&lt;C48*5%, "Actualizare mai mica de 5% din valoarea eligibila","Actualizare mai mare de 5% din valoarea eligibila")</f>
        <v>#REF!</v>
      </c>
      <c r="D49" s="456"/>
      <c r="E49" s="456" t="e">
        <f t="shared" si="0"/>
        <v>#REF!</v>
      </c>
      <c r="F49" s="62"/>
      <c r="G49" s="62"/>
    </row>
    <row r="50" spans="1:8" ht="15.75" thickBot="1" x14ac:dyDescent="0.3">
      <c r="A50" s="62"/>
      <c r="B50" s="20" t="s">
        <v>246</v>
      </c>
      <c r="C50" s="24">
        <f>0</f>
        <v>0</v>
      </c>
      <c r="D50" s="23"/>
      <c r="E50" s="24">
        <f t="shared" si="0"/>
        <v>0</v>
      </c>
      <c r="F50" s="62"/>
      <c r="G50" s="62"/>
    </row>
    <row r="51" spans="1:8" ht="15.75" thickBot="1" x14ac:dyDescent="0.3">
      <c r="A51" s="62"/>
      <c r="B51" s="20" t="s">
        <v>247</v>
      </c>
      <c r="C51" s="24" t="e">
        <f>C48+C50</f>
        <v>#REF!</v>
      </c>
      <c r="D51" s="23"/>
      <c r="E51" s="24" t="e">
        <f t="shared" si="0"/>
        <v>#REF!</v>
      </c>
      <c r="F51" s="62"/>
      <c r="G51" s="62"/>
    </row>
    <row r="52" spans="1:8" ht="15.75" thickBot="1" x14ac:dyDescent="0.3">
      <c r="A52" s="62"/>
      <c r="B52" s="20" t="s">
        <v>248</v>
      </c>
      <c r="C52" s="27">
        <f>0</f>
        <v>0</v>
      </c>
      <c r="D52" s="59">
        <f>(D45+D43+D41+D40+D25+D15+D16+D17+D18+D19+D20+D13+D8)*0.2+(C47+C43+C41+C40+C25+C15+C17+C19+C20+C13+C8)*0.2</f>
        <v>84820812.565989196</v>
      </c>
      <c r="E52" s="24">
        <f t="shared" si="0"/>
        <v>84820812.565989196</v>
      </c>
      <c r="F52" s="62"/>
      <c r="G52" s="62"/>
      <c r="H52" t="s">
        <v>509</v>
      </c>
    </row>
    <row r="53" spans="1:8" ht="15.75" thickBot="1" x14ac:dyDescent="0.3">
      <c r="A53" s="62"/>
      <c r="B53" s="20" t="s">
        <v>249</v>
      </c>
      <c r="C53" s="457" t="e">
        <f>C51+D48+D52+C52</f>
        <v>#REF!</v>
      </c>
      <c r="D53" s="458"/>
      <c r="E53" s="459"/>
      <c r="F53" s="62"/>
      <c r="G53" s="62"/>
    </row>
    <row r="54" spans="1:8" ht="21.75" customHeight="1" thickBot="1" x14ac:dyDescent="0.3">
      <c r="A54" s="62"/>
      <c r="B54" s="460" t="s">
        <v>250</v>
      </c>
      <c r="C54" s="457" t="s">
        <v>251</v>
      </c>
      <c r="D54" s="459"/>
      <c r="E54" s="60">
        <f>IPOTEZE!C3</f>
        <v>45031</v>
      </c>
      <c r="F54" s="62"/>
      <c r="G54" s="62"/>
    </row>
    <row r="55" spans="1:8" ht="15.75" thickBot="1" x14ac:dyDescent="0.3">
      <c r="A55" s="62"/>
      <c r="B55" s="461"/>
      <c r="C55" s="457" t="s">
        <v>18</v>
      </c>
      <c r="D55" s="459"/>
      <c r="E55" s="29">
        <f>IPOTEZE!C4</f>
        <v>4.9226999999999999</v>
      </c>
      <c r="F55" s="62"/>
      <c r="G55" s="62"/>
    </row>
    <row r="56" spans="1:8" ht="15.75" thickBot="1" x14ac:dyDescent="0.3">
      <c r="A56" s="62"/>
      <c r="B56" s="462"/>
      <c r="C56" s="28" t="s">
        <v>252</v>
      </c>
      <c r="D56" s="28" t="s">
        <v>207</v>
      </c>
      <c r="E56" s="28"/>
      <c r="F56" s="62"/>
      <c r="G56" s="62"/>
    </row>
    <row r="57" spans="1:8" ht="15.75" thickBot="1" x14ac:dyDescent="0.3">
      <c r="A57" s="62"/>
      <c r="B57" s="24" t="s">
        <v>253</v>
      </c>
      <c r="C57" s="24" t="e">
        <f>D57*$E$55</f>
        <v>#REF!</v>
      </c>
      <c r="D57" s="24" t="e">
        <f>C53</f>
        <v>#REF!</v>
      </c>
      <c r="E57" s="28"/>
      <c r="F57" s="62"/>
      <c r="G57" s="62"/>
    </row>
    <row r="58" spans="1:8" ht="15.75" thickBot="1" x14ac:dyDescent="0.3">
      <c r="A58" s="62"/>
      <c r="B58" s="24" t="s">
        <v>254</v>
      </c>
      <c r="C58" s="24" t="e">
        <f>D58*$E$55</f>
        <v>#REF!</v>
      </c>
      <c r="D58" s="24" t="e">
        <f>C51+C52</f>
        <v>#REF!</v>
      </c>
      <c r="E58" s="28"/>
      <c r="F58" s="62"/>
      <c r="G58" s="62"/>
    </row>
    <row r="59" spans="1:8" ht="15.75" thickBot="1" x14ac:dyDescent="0.3">
      <c r="A59" s="62"/>
      <c r="B59" s="24" t="s">
        <v>255</v>
      </c>
      <c r="C59" s="24" t="e">
        <f>D59*$E$55</f>
        <v>#REF!</v>
      </c>
      <c r="D59" s="24" t="e">
        <f>D48+D52</f>
        <v>#REF!</v>
      </c>
      <c r="E59" s="28"/>
      <c r="F59" s="62"/>
      <c r="G59" s="62"/>
    </row>
    <row r="60" spans="1:8" ht="15.75" thickBot="1" x14ac:dyDescent="0.3">
      <c r="A60" s="62"/>
      <c r="B60" s="26" t="s">
        <v>256</v>
      </c>
      <c r="C60" s="26" t="s">
        <v>204</v>
      </c>
      <c r="D60" s="26" t="s">
        <v>205</v>
      </c>
      <c r="E60" s="26" t="s">
        <v>206</v>
      </c>
      <c r="F60" s="62"/>
      <c r="G60" s="62"/>
    </row>
    <row r="61" spans="1:8" ht="15.75" thickBot="1" x14ac:dyDescent="0.3">
      <c r="A61" s="62"/>
      <c r="B61" s="30" t="s">
        <v>257</v>
      </c>
      <c r="C61" s="61" t="e">
        <f>C65*$D$66</f>
        <v>#REF!</v>
      </c>
      <c r="D61" s="32"/>
      <c r="E61" s="31" t="e">
        <f>C61</f>
        <v>#REF!</v>
      </c>
      <c r="F61" s="62"/>
      <c r="G61" s="62"/>
    </row>
    <row r="62" spans="1:8" ht="15.75" thickBot="1" x14ac:dyDescent="0.3">
      <c r="A62" s="62"/>
      <c r="B62" s="30" t="s">
        <v>258</v>
      </c>
      <c r="C62" s="31" t="e">
        <f>C65-C61</f>
        <v>#REF!</v>
      </c>
      <c r="D62" s="31" t="e">
        <f>D59</f>
        <v>#REF!</v>
      </c>
      <c r="E62" s="31" t="e">
        <f>C62+D62</f>
        <v>#REF!</v>
      </c>
      <c r="F62" s="62"/>
      <c r="G62" s="62"/>
    </row>
    <row r="63" spans="1:8" ht="15.75" thickBot="1" x14ac:dyDescent="0.3">
      <c r="A63" s="62"/>
      <c r="B63" s="30" t="s">
        <v>259</v>
      </c>
      <c r="C63" s="31" t="e">
        <f>C62-C64</f>
        <v>#REF!</v>
      </c>
      <c r="D63" s="31" t="e">
        <f>D62-D64</f>
        <v>#REF!</v>
      </c>
      <c r="E63" s="31" t="e">
        <f>C63+D63</f>
        <v>#REF!</v>
      </c>
      <c r="F63" s="62"/>
      <c r="G63" s="62"/>
    </row>
    <row r="64" spans="1:8" ht="15.75" thickBot="1" x14ac:dyDescent="0.3">
      <c r="A64" s="62"/>
      <c r="B64" s="30" t="s">
        <v>260</v>
      </c>
      <c r="C64" s="31" t="e">
        <f>C65-C61</f>
        <v>#REF!</v>
      </c>
      <c r="D64" s="31">
        <v>0</v>
      </c>
      <c r="E64" s="31" t="e">
        <f>C64+D64</f>
        <v>#REF!</v>
      </c>
      <c r="F64" s="62"/>
      <c r="G64" s="62"/>
    </row>
    <row r="65" spans="1:7" ht="15.75" thickBot="1" x14ac:dyDescent="0.3">
      <c r="A65" s="62"/>
      <c r="B65" s="30" t="s">
        <v>261</v>
      </c>
      <c r="C65" s="31" t="e">
        <f>D58</f>
        <v>#REF!</v>
      </c>
      <c r="D65" s="31" t="e">
        <f>D62</f>
        <v>#REF!</v>
      </c>
      <c r="E65" s="31" t="e">
        <f>E61+E62</f>
        <v>#REF!</v>
      </c>
      <c r="F65" s="62"/>
      <c r="G65" s="62"/>
    </row>
    <row r="66" spans="1:7" ht="15.75" thickBot="1" x14ac:dyDescent="0.3">
      <c r="A66" s="62"/>
      <c r="B66" s="30" t="s">
        <v>6</v>
      </c>
      <c r="C66" s="31"/>
      <c r="D66" s="443">
        <f>IPOTEZE!C5/100</f>
        <v>0.9</v>
      </c>
      <c r="E66" s="444"/>
      <c r="F66" s="62"/>
      <c r="G66" s="62"/>
    </row>
    <row r="67" spans="1:7" ht="15.75" thickBot="1" x14ac:dyDescent="0.3">
      <c r="A67" s="62"/>
      <c r="B67" s="30" t="s">
        <v>262</v>
      </c>
      <c r="C67" s="31" t="e">
        <f>C61*C68</f>
        <v>#REF!</v>
      </c>
      <c r="D67" s="445"/>
      <c r="E67" s="446"/>
      <c r="F67" s="62"/>
      <c r="G67" s="62"/>
    </row>
    <row r="68" spans="1:7" ht="25.5" customHeight="1" thickBot="1" x14ac:dyDescent="0.3">
      <c r="A68" s="62"/>
      <c r="B68" s="30" t="s">
        <v>263</v>
      </c>
      <c r="C68" s="33">
        <f>[1]Ipoteze!C6/100</f>
        <v>0.5</v>
      </c>
      <c r="D68" s="447" t="s">
        <v>264</v>
      </c>
      <c r="E68" s="448"/>
      <c r="F68" s="62"/>
      <c r="G68" s="62"/>
    </row>
    <row r="69" spans="1:7" x14ac:dyDescent="0.25">
      <c r="A69" s="62"/>
      <c r="B69" s="62"/>
      <c r="C69" s="62"/>
      <c r="D69" s="62"/>
      <c r="E69" s="62"/>
      <c r="F69" s="62"/>
      <c r="G69" s="62"/>
    </row>
    <row r="70" spans="1:7" x14ac:dyDescent="0.25">
      <c r="A70" s="62"/>
      <c r="B70" s="62"/>
      <c r="C70" s="62"/>
      <c r="D70" s="62"/>
      <c r="E70" s="62"/>
      <c r="F70" s="62"/>
      <c r="G70" s="62"/>
    </row>
  </sheetData>
  <mergeCells count="11">
    <mergeCell ref="D66:E66"/>
    <mergeCell ref="D67:E67"/>
    <mergeCell ref="D68:E68"/>
    <mergeCell ref="B3:E3"/>
    <mergeCell ref="C23:E23"/>
    <mergeCell ref="C44:E44"/>
    <mergeCell ref="C49:E49"/>
    <mergeCell ref="C53:E53"/>
    <mergeCell ref="B54:B56"/>
    <mergeCell ref="C54:D54"/>
    <mergeCell ref="C55:D55"/>
  </mergeCells>
  <conditionalFormatting sqref="C23:E23">
    <cfRule type="containsText" dxfId="8" priority="1" stopIfTrue="1" operator="containsText" text="Cheltuieli capitol 3 nu se incadreaza in limita de 8%">
      <formula>NOT(ISERROR(SEARCH("Cheltuieli capitol 3 nu se incadreaza in limita de 8%",C23)))</formula>
    </cfRule>
    <cfRule type="containsText" dxfId="7" priority="2" stopIfTrue="1" operator="containsText" text="Cheltuieli capitol 3 nu se incadreaza in limita de 3%">
      <formula>NOT(ISERROR(SEARCH("Cheltuieli capitol 3 nu se incadreaza in limita de 3%",C23)))</formula>
    </cfRule>
  </conditionalFormatting>
  <conditionalFormatting sqref="C49:E49">
    <cfRule type="containsText" dxfId="6" priority="3" stopIfTrue="1" operator="containsText" text="Actualizare mai mare de 5% din valoarea eligibila">
      <formula>NOT(ISERROR(SEARCH("Actualizare mai mare de 5% din valoarea eligibila",C49)))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M116"/>
  <sheetViews>
    <sheetView workbookViewId="0">
      <selection activeCell="E5" sqref="E5"/>
    </sheetView>
  </sheetViews>
  <sheetFormatPr defaultRowHeight="15" x14ac:dyDescent="0.25"/>
  <cols>
    <col min="2" max="2" width="39.42578125" customWidth="1"/>
    <col min="3" max="3" width="13.42578125" customWidth="1"/>
    <col min="4" max="4" width="13.140625" customWidth="1"/>
    <col min="5" max="5" width="11.42578125" customWidth="1"/>
    <col min="6" max="6" width="11" customWidth="1"/>
    <col min="7" max="7" width="11.140625" customWidth="1"/>
    <col min="8" max="8" width="11.85546875" customWidth="1"/>
    <col min="9" max="9" width="10.5703125" customWidth="1"/>
    <col min="10" max="10" width="10.28515625" customWidth="1"/>
  </cols>
  <sheetData>
    <row r="1" spans="1:11" x14ac:dyDescent="0.25">
      <c r="A1" s="62"/>
      <c r="B1" s="16"/>
      <c r="C1" s="17"/>
      <c r="D1" s="17"/>
      <c r="E1" s="17"/>
      <c r="F1" s="17"/>
      <c r="G1" s="17"/>
      <c r="H1" s="17"/>
      <c r="I1" s="16"/>
      <c r="J1" s="16"/>
      <c r="K1" s="62"/>
    </row>
    <row r="2" spans="1:11" x14ac:dyDescent="0.25">
      <c r="A2" s="62"/>
      <c r="B2" s="473" t="s">
        <v>265</v>
      </c>
      <c r="C2" s="473"/>
      <c r="D2" s="473"/>
      <c r="E2" s="473"/>
      <c r="F2" s="17"/>
      <c r="G2" s="17"/>
      <c r="H2" s="17"/>
      <c r="I2" s="16"/>
      <c r="J2" s="16"/>
      <c r="K2" s="62"/>
    </row>
    <row r="3" spans="1:11" x14ac:dyDescent="0.25">
      <c r="A3" s="62"/>
      <c r="B3" s="16"/>
      <c r="C3" s="17"/>
      <c r="D3" s="17"/>
      <c r="E3" s="17"/>
      <c r="F3" s="17"/>
      <c r="G3" s="17"/>
      <c r="H3" s="17"/>
      <c r="I3" s="16"/>
      <c r="J3" s="16"/>
      <c r="K3" s="62"/>
    </row>
    <row r="4" spans="1:11" x14ac:dyDescent="0.25">
      <c r="A4" s="62"/>
      <c r="B4" s="473" t="s">
        <v>266</v>
      </c>
      <c r="C4" s="473"/>
      <c r="D4" s="473"/>
      <c r="E4" s="34" t="e">
        <f>'Bugetul indicativ (90%)'!E64</f>
        <v>#REF!</v>
      </c>
      <c r="F4" s="35" t="s">
        <v>207</v>
      </c>
      <c r="G4" s="17"/>
      <c r="H4" s="17"/>
      <c r="I4" s="16"/>
      <c r="J4" s="16"/>
      <c r="K4" s="62"/>
    </row>
    <row r="5" spans="1:11" x14ac:dyDescent="0.25">
      <c r="A5" s="62"/>
      <c r="B5" s="473"/>
      <c r="C5" s="473"/>
      <c r="D5" s="473"/>
      <c r="E5" s="34" t="e">
        <f>E4*IPOTEZE!C4</f>
        <v>#REF!</v>
      </c>
      <c r="F5" s="35" t="s">
        <v>252</v>
      </c>
      <c r="G5" s="17"/>
      <c r="H5" s="17"/>
      <c r="I5" s="16"/>
      <c r="J5" s="16"/>
      <c r="K5" s="62"/>
    </row>
    <row r="6" spans="1:11" x14ac:dyDescent="0.25">
      <c r="A6" s="62"/>
      <c r="B6" s="473" t="s">
        <v>267</v>
      </c>
      <c r="C6" s="473"/>
      <c r="D6" s="473"/>
      <c r="E6" s="36">
        <v>8</v>
      </c>
      <c r="F6" s="35" t="s">
        <v>7</v>
      </c>
      <c r="G6" s="17"/>
      <c r="H6" s="17"/>
      <c r="I6" s="16"/>
      <c r="J6" s="16"/>
      <c r="K6" s="62"/>
    </row>
    <row r="7" spans="1:11" x14ac:dyDescent="0.25">
      <c r="A7" s="62"/>
      <c r="B7" s="473" t="s">
        <v>268</v>
      </c>
      <c r="C7" s="473"/>
      <c r="D7" s="473"/>
      <c r="E7" s="34">
        <v>96</v>
      </c>
      <c r="F7" s="35" t="s">
        <v>1</v>
      </c>
      <c r="G7" s="17"/>
      <c r="H7" s="17"/>
      <c r="I7" s="16"/>
      <c r="J7" s="16"/>
      <c r="K7" s="62"/>
    </row>
    <row r="8" spans="1:11" x14ac:dyDescent="0.25">
      <c r="A8" s="62"/>
      <c r="B8" s="473" t="s">
        <v>269</v>
      </c>
      <c r="C8" s="473"/>
      <c r="D8" s="473"/>
      <c r="E8" s="37">
        <v>24</v>
      </c>
      <c r="F8" s="35" t="s">
        <v>1</v>
      </c>
      <c r="G8" s="17"/>
      <c r="H8" s="17"/>
      <c r="I8" s="16"/>
      <c r="J8" s="16"/>
      <c r="K8" s="62"/>
    </row>
    <row r="9" spans="1:11" ht="15.75" thickBot="1" x14ac:dyDescent="0.3">
      <c r="A9" s="62"/>
      <c r="B9" s="16"/>
      <c r="C9" s="17"/>
      <c r="D9" s="17"/>
      <c r="E9" s="17"/>
      <c r="F9" s="17"/>
      <c r="G9" s="17"/>
      <c r="H9" s="17"/>
      <c r="I9" s="16"/>
      <c r="J9" s="16"/>
      <c r="K9" s="62"/>
    </row>
    <row r="10" spans="1:11" ht="45" x14ac:dyDescent="0.25">
      <c r="A10" s="62"/>
      <c r="B10" s="35" t="s">
        <v>270</v>
      </c>
      <c r="C10" s="472" t="s">
        <v>271</v>
      </c>
      <c r="D10" s="472"/>
      <c r="E10" s="35" t="s">
        <v>272</v>
      </c>
      <c r="F10" s="67" t="s">
        <v>273</v>
      </c>
      <c r="G10" s="73" t="s">
        <v>274</v>
      </c>
      <c r="H10" s="70" t="s">
        <v>275</v>
      </c>
      <c r="I10" s="16"/>
      <c r="J10" s="16"/>
      <c r="K10" s="62"/>
    </row>
    <row r="11" spans="1:11" x14ac:dyDescent="0.25">
      <c r="A11" s="62"/>
      <c r="B11" s="471" t="s">
        <v>276</v>
      </c>
      <c r="C11" s="38" t="s">
        <v>271</v>
      </c>
      <c r="D11" s="38">
        <f>IF([1]Ipoteze!$C$2&gt;12,'[1]Tablou credit'!A11,IF('[1]Tablou credit'!A11&lt;=[1]Ipoteze!$C$2,'[1]Tablou credit'!A11,0))</f>
        <v>1</v>
      </c>
      <c r="E11" s="38">
        <f t="shared" ref="E11:E74" si="0">IF(AND(D11&gt;$E$8,D11&lt;=$E$7),$E$5/($E$7-$E$8),0)</f>
        <v>0</v>
      </c>
      <c r="F11" s="68">
        <v>0</v>
      </c>
      <c r="G11" s="74">
        <f>ROUND(E11+F11,0)</f>
        <v>0</v>
      </c>
      <c r="H11" s="71" t="e">
        <f>E5</f>
        <v>#REF!</v>
      </c>
      <c r="I11" s="16"/>
      <c r="J11" s="16"/>
      <c r="K11" s="62"/>
    </row>
    <row r="12" spans="1:11" x14ac:dyDescent="0.25">
      <c r="A12" s="62"/>
      <c r="B12" s="471"/>
      <c r="C12" s="38" t="s">
        <v>271</v>
      </c>
      <c r="D12" s="38">
        <f>IF([1]Ipoteze!$C$2&gt;12,'[1]Tablou credit'!A12,IF('[1]Tablou credit'!A12&lt;=[1]Ipoteze!$C$2,'[1]Tablou credit'!A12,0))</f>
        <v>2</v>
      </c>
      <c r="E12" s="38">
        <f t="shared" si="0"/>
        <v>0</v>
      </c>
      <c r="F12" s="68" t="e">
        <f>IF(D12=0,0,H11*$E$6/100/12)</f>
        <v>#REF!</v>
      </c>
      <c r="G12" s="74" t="e">
        <f>E12+F12</f>
        <v>#REF!</v>
      </c>
      <c r="H12" s="71" t="e">
        <f>H11-E12</f>
        <v>#REF!</v>
      </c>
      <c r="I12" s="16"/>
      <c r="J12" s="16"/>
      <c r="K12" s="62"/>
    </row>
    <row r="13" spans="1:11" x14ac:dyDescent="0.25">
      <c r="A13" s="62"/>
      <c r="B13" s="471"/>
      <c r="C13" s="38" t="s">
        <v>271</v>
      </c>
      <c r="D13" s="38">
        <f>IF([1]Ipoteze!$C$2&gt;12,'[1]Tablou credit'!A13,IF('[1]Tablou credit'!A13&lt;=[1]Ipoteze!$C$2,'[1]Tablou credit'!A13,0))</f>
        <v>3</v>
      </c>
      <c r="E13" s="38">
        <f t="shared" si="0"/>
        <v>0</v>
      </c>
      <c r="F13" s="68" t="e">
        <f t="shared" ref="F13:F76" si="1">IF(D13=0,0,H12*$E$6/100/12)</f>
        <v>#REF!</v>
      </c>
      <c r="G13" s="74" t="e">
        <f t="shared" ref="G13:G76" si="2">E13+F13</f>
        <v>#REF!</v>
      </c>
      <c r="H13" s="71" t="e">
        <f t="shared" ref="H13:H76" si="3">H12-E13</f>
        <v>#REF!</v>
      </c>
      <c r="I13" s="16"/>
      <c r="J13" s="16"/>
      <c r="K13" s="62"/>
    </row>
    <row r="14" spans="1:11" x14ac:dyDescent="0.25">
      <c r="A14" s="62"/>
      <c r="B14" s="471"/>
      <c r="C14" s="38" t="s">
        <v>271</v>
      </c>
      <c r="D14" s="38">
        <f>IF([1]Ipoteze!$C$2&gt;12,'[1]Tablou credit'!A14,IF('[1]Tablou credit'!A14&lt;=[1]Ipoteze!$C$2,'[1]Tablou credit'!A14,0))</f>
        <v>4</v>
      </c>
      <c r="E14" s="38">
        <f t="shared" si="0"/>
        <v>0</v>
      </c>
      <c r="F14" s="68" t="e">
        <f t="shared" si="1"/>
        <v>#REF!</v>
      </c>
      <c r="G14" s="74" t="e">
        <f t="shared" si="2"/>
        <v>#REF!</v>
      </c>
      <c r="H14" s="71" t="e">
        <f t="shared" si="3"/>
        <v>#REF!</v>
      </c>
      <c r="I14" s="16"/>
      <c r="J14" s="16"/>
      <c r="K14" s="62"/>
    </row>
    <row r="15" spans="1:11" x14ac:dyDescent="0.25">
      <c r="A15" s="62"/>
      <c r="B15" s="471"/>
      <c r="C15" s="38" t="s">
        <v>271</v>
      </c>
      <c r="D15" s="38">
        <f>IF([1]Ipoteze!$C$2&gt;12,'[1]Tablou credit'!A15,IF('[1]Tablou credit'!A15&lt;=[1]Ipoteze!$C$2,'[1]Tablou credit'!A15,0))</f>
        <v>5</v>
      </c>
      <c r="E15" s="38">
        <f t="shared" si="0"/>
        <v>0</v>
      </c>
      <c r="F15" s="68" t="e">
        <f t="shared" si="1"/>
        <v>#REF!</v>
      </c>
      <c r="G15" s="74" t="e">
        <f t="shared" si="2"/>
        <v>#REF!</v>
      </c>
      <c r="H15" s="71" t="e">
        <f t="shared" si="3"/>
        <v>#REF!</v>
      </c>
      <c r="I15" s="16"/>
      <c r="J15" s="16"/>
      <c r="K15" s="62"/>
    </row>
    <row r="16" spans="1:11" x14ac:dyDescent="0.25">
      <c r="A16" s="62"/>
      <c r="B16" s="471"/>
      <c r="C16" s="38" t="s">
        <v>271</v>
      </c>
      <c r="D16" s="38">
        <f>IF([1]Ipoteze!$C$2&gt;12,'[1]Tablou credit'!A16,IF('[1]Tablou credit'!A16&lt;=[1]Ipoteze!$C$2,'[1]Tablou credit'!A16,0))</f>
        <v>6</v>
      </c>
      <c r="E16" s="38">
        <f t="shared" si="0"/>
        <v>0</v>
      </c>
      <c r="F16" s="68" t="e">
        <f t="shared" si="1"/>
        <v>#REF!</v>
      </c>
      <c r="G16" s="74" t="e">
        <f t="shared" si="2"/>
        <v>#REF!</v>
      </c>
      <c r="H16" s="71" t="e">
        <f t="shared" si="3"/>
        <v>#REF!</v>
      </c>
      <c r="I16" s="16"/>
      <c r="J16" s="16"/>
      <c r="K16" s="62"/>
    </row>
    <row r="17" spans="1:13" x14ac:dyDescent="0.25">
      <c r="A17" s="62"/>
      <c r="B17" s="471"/>
      <c r="C17" s="38" t="s">
        <v>271</v>
      </c>
      <c r="D17" s="38">
        <f>IF([1]Ipoteze!$C$2&gt;12,'[1]Tablou credit'!A17,IF('[1]Tablou credit'!A17&lt;=[1]Ipoteze!$C$2,'[1]Tablou credit'!A17,0))</f>
        <v>7</v>
      </c>
      <c r="E17" s="38">
        <f t="shared" si="0"/>
        <v>0</v>
      </c>
      <c r="F17" s="68" t="e">
        <f t="shared" si="1"/>
        <v>#REF!</v>
      </c>
      <c r="G17" s="74" t="e">
        <f t="shared" si="2"/>
        <v>#REF!</v>
      </c>
      <c r="H17" s="71" t="e">
        <f t="shared" si="3"/>
        <v>#REF!</v>
      </c>
      <c r="I17" s="16"/>
      <c r="J17" s="16"/>
      <c r="K17" s="62"/>
    </row>
    <row r="18" spans="1:13" x14ac:dyDescent="0.25">
      <c r="A18" s="62"/>
      <c r="B18" s="471"/>
      <c r="C18" s="38" t="s">
        <v>271</v>
      </c>
      <c r="D18" s="38">
        <f>IF([1]Ipoteze!$C$2&gt;12,'[1]Tablou credit'!A18,IF('[1]Tablou credit'!A18&lt;=[1]Ipoteze!$C$2,'[1]Tablou credit'!A18,0))</f>
        <v>8</v>
      </c>
      <c r="E18" s="38">
        <f t="shared" si="0"/>
        <v>0</v>
      </c>
      <c r="F18" s="68" t="e">
        <f t="shared" si="1"/>
        <v>#REF!</v>
      </c>
      <c r="G18" s="74" t="e">
        <f t="shared" si="2"/>
        <v>#REF!</v>
      </c>
      <c r="H18" s="71" t="e">
        <f t="shared" si="3"/>
        <v>#REF!</v>
      </c>
      <c r="I18" s="16"/>
      <c r="J18" s="16"/>
      <c r="K18" s="62"/>
    </row>
    <row r="19" spans="1:13" x14ac:dyDescent="0.25">
      <c r="A19" s="62"/>
      <c r="B19" s="471"/>
      <c r="C19" s="38" t="s">
        <v>271</v>
      </c>
      <c r="D19" s="38">
        <f>IF([1]Ipoteze!$C$2&gt;12,'[1]Tablou credit'!A19,IF('[1]Tablou credit'!A19&lt;=[1]Ipoteze!$C$2,'[1]Tablou credit'!A19,0))</f>
        <v>9</v>
      </c>
      <c r="E19" s="38">
        <f t="shared" si="0"/>
        <v>0</v>
      </c>
      <c r="F19" s="68" t="e">
        <f t="shared" si="1"/>
        <v>#REF!</v>
      </c>
      <c r="G19" s="74" t="e">
        <f t="shared" si="2"/>
        <v>#REF!</v>
      </c>
      <c r="H19" s="71" t="e">
        <f t="shared" si="3"/>
        <v>#REF!</v>
      </c>
      <c r="I19" s="16"/>
      <c r="J19" s="16"/>
      <c r="K19" s="62"/>
    </row>
    <row r="20" spans="1:13" x14ac:dyDescent="0.25">
      <c r="A20" s="62"/>
      <c r="B20" s="471"/>
      <c r="C20" s="38" t="s">
        <v>271</v>
      </c>
      <c r="D20" s="38">
        <f>IF([1]Ipoteze!$C$2&gt;12,'[1]Tablou credit'!A20,IF('[1]Tablou credit'!A20&lt;=[1]Ipoteze!$C$2,'[1]Tablou credit'!A20,0))</f>
        <v>10</v>
      </c>
      <c r="E20" s="38">
        <f t="shared" si="0"/>
        <v>0</v>
      </c>
      <c r="F20" s="68" t="e">
        <f t="shared" si="1"/>
        <v>#REF!</v>
      </c>
      <c r="G20" s="74" t="e">
        <f t="shared" si="2"/>
        <v>#REF!</v>
      </c>
      <c r="H20" s="71" t="e">
        <f t="shared" si="3"/>
        <v>#REF!</v>
      </c>
      <c r="I20" s="16"/>
      <c r="J20" s="16"/>
      <c r="K20" s="62"/>
    </row>
    <row r="21" spans="1:13" x14ac:dyDescent="0.25">
      <c r="A21" s="62"/>
      <c r="B21" s="471"/>
      <c r="C21" s="38" t="s">
        <v>271</v>
      </c>
      <c r="D21" s="38">
        <f>IF([1]Ipoteze!$C$2&gt;12,'[1]Tablou credit'!A21,IF('[1]Tablou credit'!A21&lt;=[1]Ipoteze!$C$2,'[1]Tablou credit'!A21,0))</f>
        <v>11</v>
      </c>
      <c r="E21" s="38">
        <f t="shared" si="0"/>
        <v>0</v>
      </c>
      <c r="F21" s="68" t="e">
        <f t="shared" si="1"/>
        <v>#REF!</v>
      </c>
      <c r="G21" s="74" t="e">
        <f t="shared" si="2"/>
        <v>#REF!</v>
      </c>
      <c r="H21" s="71" t="e">
        <f t="shared" si="3"/>
        <v>#REF!</v>
      </c>
      <c r="I21" s="16"/>
      <c r="J21" s="16"/>
      <c r="K21" s="62"/>
    </row>
    <row r="22" spans="1:13" x14ac:dyDescent="0.25">
      <c r="A22" s="62"/>
      <c r="B22" s="471"/>
      <c r="C22" s="38" t="s">
        <v>271</v>
      </c>
      <c r="D22" s="38">
        <f>IF([1]Ipoteze!$C$2&gt;12,'[1]Tablou credit'!A22,IF('[1]Tablou credit'!A22&lt;=[1]Ipoteze!$C$2,'[1]Tablou credit'!A22,0))</f>
        <v>12</v>
      </c>
      <c r="E22" s="38">
        <f t="shared" si="0"/>
        <v>0</v>
      </c>
      <c r="F22" s="68" t="e">
        <f t="shared" si="1"/>
        <v>#REF!</v>
      </c>
      <c r="G22" s="74" t="e">
        <f t="shared" si="2"/>
        <v>#REF!</v>
      </c>
      <c r="H22" s="71" t="e">
        <f t="shared" si="3"/>
        <v>#REF!</v>
      </c>
      <c r="I22" s="16"/>
      <c r="J22" s="16"/>
      <c r="K22" s="62"/>
    </row>
    <row r="23" spans="1:13" x14ac:dyDescent="0.25">
      <c r="A23" s="62"/>
      <c r="B23" s="471" t="str">
        <f>IF([1]Ipoteze!C2&gt;12,"Anul 2 de implementare","Anul 1 de prognoza")</f>
        <v>Anul 2 de implementare</v>
      </c>
      <c r="C23" s="38" t="s">
        <v>271</v>
      </c>
      <c r="D23" s="38">
        <f>IF([1]Ipoteze!C2&lt;=12,'[1]Tablou credit'!A23-(12-MAX('[1]Tablou credit'!D11:D22)),IF([1]Ipoteze!$C$2&gt;24,'[1]Tablou credit'!A23,IF('[1]Tablou credit'!A23&lt;=[1]Ipoteze!$C$2,'[1]Tablou credit'!A23,0)))</f>
        <v>13</v>
      </c>
      <c r="E23" s="38">
        <f t="shared" si="0"/>
        <v>0</v>
      </c>
      <c r="F23" s="68" t="e">
        <f t="shared" si="1"/>
        <v>#REF!</v>
      </c>
      <c r="G23" s="74" t="e">
        <f t="shared" si="2"/>
        <v>#REF!</v>
      </c>
      <c r="H23" s="71" t="e">
        <f t="shared" si="3"/>
        <v>#REF!</v>
      </c>
      <c r="I23" s="16"/>
      <c r="J23" s="16"/>
      <c r="K23" s="62"/>
    </row>
    <row r="24" spans="1:13" x14ac:dyDescent="0.25">
      <c r="A24" s="62"/>
      <c r="B24" s="471"/>
      <c r="C24" s="38" t="s">
        <v>271</v>
      </c>
      <c r="D24" s="38">
        <f>IF([1]Ipoteze!$C$2&gt;24,'[1]Tablou credit'!A24,IF('[1]Tablou credit'!A24&lt;=[1]Ipoteze!$C$2,'[1]Tablou credit'!A24,IF([1]Ipoteze!$C$2&lt;'[1]Tablou credit'!$D$23,D23+1,0)))</f>
        <v>14</v>
      </c>
      <c r="E24" s="38">
        <f t="shared" si="0"/>
        <v>0</v>
      </c>
      <c r="F24" s="68" t="e">
        <f t="shared" si="1"/>
        <v>#REF!</v>
      </c>
      <c r="G24" s="74" t="e">
        <f t="shared" si="2"/>
        <v>#REF!</v>
      </c>
      <c r="H24" s="71" t="e">
        <f t="shared" si="3"/>
        <v>#REF!</v>
      </c>
      <c r="I24" s="16"/>
      <c r="J24" s="16"/>
      <c r="K24" s="62"/>
    </row>
    <row r="25" spans="1:13" x14ac:dyDescent="0.25">
      <c r="A25" s="62"/>
      <c r="B25" s="471"/>
      <c r="C25" s="38" t="s">
        <v>271</v>
      </c>
      <c r="D25" s="38">
        <f>IF([1]Ipoteze!$C$2&gt;24,'[1]Tablou credit'!A25,IF('[1]Tablou credit'!A25&lt;=[1]Ipoteze!$C$2,'[1]Tablou credit'!A25,IF([1]Ipoteze!$C$2&lt;'[1]Tablou credit'!$D$23,D24+1,0)))</f>
        <v>15</v>
      </c>
      <c r="E25" s="38">
        <f t="shared" si="0"/>
        <v>0</v>
      </c>
      <c r="F25" s="68" t="e">
        <f t="shared" si="1"/>
        <v>#REF!</v>
      </c>
      <c r="G25" s="74" t="e">
        <f t="shared" si="2"/>
        <v>#REF!</v>
      </c>
      <c r="H25" s="71" t="e">
        <f t="shared" si="3"/>
        <v>#REF!</v>
      </c>
      <c r="I25" s="16"/>
      <c r="J25" s="16"/>
      <c r="K25" s="62"/>
    </row>
    <row r="26" spans="1:13" x14ac:dyDescent="0.25">
      <c r="A26" s="62"/>
      <c r="B26" s="471"/>
      <c r="C26" s="38" t="s">
        <v>271</v>
      </c>
      <c r="D26" s="38">
        <f>IF([1]Ipoteze!$C$2&gt;24,'[1]Tablou credit'!A26,IF('[1]Tablou credit'!A26&lt;=[1]Ipoteze!$C$2,'[1]Tablou credit'!A26,IF([1]Ipoteze!$C$2&lt;'[1]Tablou credit'!$D$23,D25+1,0)))</f>
        <v>16</v>
      </c>
      <c r="E26" s="38">
        <f t="shared" si="0"/>
        <v>0</v>
      </c>
      <c r="F26" s="68" t="e">
        <f t="shared" si="1"/>
        <v>#REF!</v>
      </c>
      <c r="G26" s="74" t="e">
        <f t="shared" si="2"/>
        <v>#REF!</v>
      </c>
      <c r="H26" s="71" t="e">
        <f t="shared" si="3"/>
        <v>#REF!</v>
      </c>
      <c r="I26" s="16"/>
      <c r="J26" s="16"/>
      <c r="K26" s="62"/>
    </row>
    <row r="27" spans="1:13" x14ac:dyDescent="0.25">
      <c r="A27" s="62"/>
      <c r="B27" s="471"/>
      <c r="C27" s="38" t="s">
        <v>271</v>
      </c>
      <c r="D27" s="38">
        <f>IF([1]Ipoteze!$C$2&gt;24,'[1]Tablou credit'!A27,IF('[1]Tablou credit'!A27&lt;=[1]Ipoteze!$C$2,'[1]Tablou credit'!A27,IF([1]Ipoteze!$C$2&lt;'[1]Tablou credit'!$D$23,D26+1,0)))</f>
        <v>17</v>
      </c>
      <c r="E27" s="38">
        <f t="shared" si="0"/>
        <v>0</v>
      </c>
      <c r="F27" s="68" t="e">
        <f t="shared" si="1"/>
        <v>#REF!</v>
      </c>
      <c r="G27" s="74" t="e">
        <f t="shared" si="2"/>
        <v>#REF!</v>
      </c>
      <c r="H27" s="71" t="e">
        <f t="shared" si="3"/>
        <v>#REF!</v>
      </c>
      <c r="I27" s="16"/>
      <c r="J27" s="16"/>
      <c r="K27" s="62"/>
      <c r="M27" s="77"/>
    </row>
    <row r="28" spans="1:13" x14ac:dyDescent="0.25">
      <c r="A28" s="62"/>
      <c r="B28" s="471"/>
      <c r="C28" s="38" t="s">
        <v>271</v>
      </c>
      <c r="D28" s="38">
        <f>IF([1]Ipoteze!$C$2&gt;24,'[1]Tablou credit'!A28,IF('[1]Tablou credit'!A28&lt;=[1]Ipoteze!$C$2,'[1]Tablou credit'!A28,IF([1]Ipoteze!$C$2&lt;'[1]Tablou credit'!$D$23,D27+1,0)))</f>
        <v>18</v>
      </c>
      <c r="E28" s="38">
        <f t="shared" si="0"/>
        <v>0</v>
      </c>
      <c r="F28" s="68" t="e">
        <f t="shared" si="1"/>
        <v>#REF!</v>
      </c>
      <c r="G28" s="74" t="e">
        <f t="shared" si="2"/>
        <v>#REF!</v>
      </c>
      <c r="H28" s="71" t="e">
        <f t="shared" si="3"/>
        <v>#REF!</v>
      </c>
      <c r="I28" s="16"/>
      <c r="J28" s="16"/>
      <c r="K28" s="62"/>
      <c r="M28" s="76"/>
    </row>
    <row r="29" spans="1:13" x14ac:dyDescent="0.25">
      <c r="A29" s="62"/>
      <c r="B29" s="471"/>
      <c r="C29" s="38" t="s">
        <v>271</v>
      </c>
      <c r="D29" s="38">
        <f>IF([1]Ipoteze!$C$2&gt;24,'[1]Tablou credit'!A29,IF('[1]Tablou credit'!A29&lt;=[1]Ipoteze!$C$2,'[1]Tablou credit'!A29,IF([1]Ipoteze!$C$2&lt;'[1]Tablou credit'!$D$23,D28+1,0)))</f>
        <v>19</v>
      </c>
      <c r="E29" s="38">
        <f t="shared" si="0"/>
        <v>0</v>
      </c>
      <c r="F29" s="68" t="e">
        <f t="shared" si="1"/>
        <v>#REF!</v>
      </c>
      <c r="G29" s="74" t="e">
        <f t="shared" si="2"/>
        <v>#REF!</v>
      </c>
      <c r="H29" s="71" t="e">
        <f t="shared" si="3"/>
        <v>#REF!</v>
      </c>
      <c r="I29" s="16"/>
      <c r="J29" s="16"/>
      <c r="K29" s="62"/>
    </row>
    <row r="30" spans="1:13" x14ac:dyDescent="0.25">
      <c r="A30" s="62"/>
      <c r="B30" s="471"/>
      <c r="C30" s="38" t="s">
        <v>271</v>
      </c>
      <c r="D30" s="38">
        <f>IF([1]Ipoteze!$C$2&gt;24,'[1]Tablou credit'!A30,IF('[1]Tablou credit'!A30&lt;=[1]Ipoteze!$C$2,'[1]Tablou credit'!A30,IF([1]Ipoteze!$C$2&lt;'[1]Tablou credit'!$D$23,D29+1,0)))</f>
        <v>20</v>
      </c>
      <c r="E30" s="38">
        <f t="shared" si="0"/>
        <v>0</v>
      </c>
      <c r="F30" s="68" t="e">
        <f t="shared" si="1"/>
        <v>#REF!</v>
      </c>
      <c r="G30" s="74" t="e">
        <f t="shared" si="2"/>
        <v>#REF!</v>
      </c>
      <c r="H30" s="71" t="e">
        <f t="shared" si="3"/>
        <v>#REF!</v>
      </c>
      <c r="I30" s="16"/>
      <c r="J30" s="16"/>
      <c r="K30" s="62"/>
    </row>
    <row r="31" spans="1:13" x14ac:dyDescent="0.25">
      <c r="A31" s="62"/>
      <c r="B31" s="471"/>
      <c r="C31" s="38" t="s">
        <v>271</v>
      </c>
      <c r="D31" s="38">
        <f>IF([1]Ipoteze!$C$2&gt;24,'[1]Tablou credit'!A31,IF('[1]Tablou credit'!A31&lt;=[1]Ipoteze!$C$2,'[1]Tablou credit'!A31,IF([1]Ipoteze!$C$2&lt;'[1]Tablou credit'!$D$23,D30+1,0)))</f>
        <v>21</v>
      </c>
      <c r="E31" s="38">
        <f t="shared" si="0"/>
        <v>0</v>
      </c>
      <c r="F31" s="68" t="e">
        <f t="shared" si="1"/>
        <v>#REF!</v>
      </c>
      <c r="G31" s="74" t="e">
        <f t="shared" si="2"/>
        <v>#REF!</v>
      </c>
      <c r="H31" s="71" t="e">
        <f t="shared" si="3"/>
        <v>#REF!</v>
      </c>
      <c r="I31" s="16"/>
      <c r="J31" s="16"/>
      <c r="K31" s="62"/>
    </row>
    <row r="32" spans="1:13" x14ac:dyDescent="0.25">
      <c r="A32" s="62"/>
      <c r="B32" s="471"/>
      <c r="C32" s="38" t="s">
        <v>271</v>
      </c>
      <c r="D32" s="38">
        <f>IF([1]Ipoteze!$C$2&gt;24,'[1]Tablou credit'!A32,IF('[1]Tablou credit'!A32&lt;=[1]Ipoteze!$C$2,'[1]Tablou credit'!A32,IF([1]Ipoteze!$C$2&lt;'[1]Tablou credit'!$D$23,D31+1,0)))</f>
        <v>22</v>
      </c>
      <c r="E32" s="38">
        <f t="shared" si="0"/>
        <v>0</v>
      </c>
      <c r="F32" s="68" t="e">
        <f t="shared" si="1"/>
        <v>#REF!</v>
      </c>
      <c r="G32" s="74" t="e">
        <f t="shared" si="2"/>
        <v>#REF!</v>
      </c>
      <c r="H32" s="71" t="e">
        <f t="shared" si="3"/>
        <v>#REF!</v>
      </c>
      <c r="I32" s="16"/>
      <c r="J32" s="16"/>
      <c r="K32" s="62"/>
    </row>
    <row r="33" spans="1:11" x14ac:dyDescent="0.25">
      <c r="A33" s="62"/>
      <c r="B33" s="471"/>
      <c r="C33" s="38" t="s">
        <v>271</v>
      </c>
      <c r="D33" s="38">
        <f>IF([1]Ipoteze!$C$2&gt;24,'[1]Tablou credit'!A33,IF('[1]Tablou credit'!A33&lt;=[1]Ipoteze!$C$2,'[1]Tablou credit'!A33,IF([1]Ipoteze!$C$2&lt;'[1]Tablou credit'!$D$23,D32+1,0)))</f>
        <v>23</v>
      </c>
      <c r="E33" s="38">
        <f t="shared" si="0"/>
        <v>0</v>
      </c>
      <c r="F33" s="68" t="e">
        <f t="shared" si="1"/>
        <v>#REF!</v>
      </c>
      <c r="G33" s="74" t="e">
        <f t="shared" si="2"/>
        <v>#REF!</v>
      </c>
      <c r="H33" s="71" t="e">
        <f t="shared" si="3"/>
        <v>#REF!</v>
      </c>
      <c r="I33" s="16"/>
      <c r="J33" s="16"/>
      <c r="K33" s="62"/>
    </row>
    <row r="34" spans="1:11" x14ac:dyDescent="0.25">
      <c r="A34" s="62"/>
      <c r="B34" s="471"/>
      <c r="C34" s="38" t="s">
        <v>271</v>
      </c>
      <c r="D34" s="38">
        <f>IF([1]Ipoteze!$C$2&gt;24,'[1]Tablou credit'!A34,IF('[1]Tablou credit'!A34&lt;=[1]Ipoteze!$C$2,'[1]Tablou credit'!A34,IF([1]Ipoteze!$C$2&lt;'[1]Tablou credit'!$D$23,D33+1,0)))</f>
        <v>24</v>
      </c>
      <c r="E34" s="38">
        <f t="shared" si="0"/>
        <v>0</v>
      </c>
      <c r="F34" s="68" t="e">
        <f t="shared" si="1"/>
        <v>#REF!</v>
      </c>
      <c r="G34" s="74" t="e">
        <f t="shared" si="2"/>
        <v>#REF!</v>
      </c>
      <c r="H34" s="71" t="e">
        <f t="shared" si="3"/>
        <v>#REF!</v>
      </c>
      <c r="I34" s="16"/>
      <c r="J34" s="16"/>
      <c r="K34" s="62"/>
    </row>
    <row r="35" spans="1:11" x14ac:dyDescent="0.25">
      <c r="A35" s="62"/>
      <c r="B35" s="466" t="str">
        <f>IF([1]Ipoteze!C2&gt;24,"Anul 3 de implementare",IF([1]Ipoteze!C2&gt;12,"Anul 1 de prognoza","Anul 2 de prognoza"))</f>
        <v>Anul 1 de prognoza</v>
      </c>
      <c r="C35" s="38" t="s">
        <v>271</v>
      </c>
      <c r="D35" s="38">
        <f>IF([1]Ipoteze!C2&lt;=24,'[1]Tablou credit'!A35-(24-MAX('[1]Tablou credit'!D11:D34)),IF('[1]Tablou credit'!A35&lt;=[1]Ipoteze!$C$2,'[1]Tablou credit'!A35,0))</f>
        <v>25</v>
      </c>
      <c r="E35" s="38" t="e">
        <f t="shared" si="0"/>
        <v>#REF!</v>
      </c>
      <c r="F35" s="68" t="e">
        <f t="shared" si="1"/>
        <v>#REF!</v>
      </c>
      <c r="G35" s="74" t="e">
        <f t="shared" si="2"/>
        <v>#REF!</v>
      </c>
      <c r="H35" s="71" t="e">
        <f t="shared" si="3"/>
        <v>#REF!</v>
      </c>
      <c r="I35" s="16"/>
      <c r="J35" s="16"/>
      <c r="K35" s="62"/>
    </row>
    <row r="36" spans="1:11" x14ac:dyDescent="0.25">
      <c r="A36" s="62"/>
      <c r="B36" s="466"/>
      <c r="C36" s="38" t="s">
        <v>271</v>
      </c>
      <c r="D36" s="38">
        <f>IF('[1]Tablou credit'!A36&lt;=[1]Ipoteze!$C$2,'[1]Tablou credit'!A36,IF([1]Ipoteze!$C$2&lt;'[1]Tablou credit'!$D$35,D35+1,0))</f>
        <v>26</v>
      </c>
      <c r="E36" s="38" t="e">
        <f t="shared" si="0"/>
        <v>#REF!</v>
      </c>
      <c r="F36" s="68" t="e">
        <f t="shared" si="1"/>
        <v>#REF!</v>
      </c>
      <c r="G36" s="74" t="e">
        <f t="shared" si="2"/>
        <v>#REF!</v>
      </c>
      <c r="H36" s="71" t="e">
        <f t="shared" si="3"/>
        <v>#REF!</v>
      </c>
      <c r="I36" s="16"/>
      <c r="J36" s="16"/>
      <c r="K36" s="62"/>
    </row>
    <row r="37" spans="1:11" x14ac:dyDescent="0.25">
      <c r="A37" s="62"/>
      <c r="B37" s="466"/>
      <c r="C37" s="38" t="s">
        <v>271</v>
      </c>
      <c r="D37" s="38">
        <f>IF('[1]Tablou credit'!A37&lt;=[1]Ipoteze!$C$2,'[1]Tablou credit'!A37,IF([1]Ipoteze!$C$2&lt;'[1]Tablou credit'!$D$35,D36+1,0))</f>
        <v>27</v>
      </c>
      <c r="E37" s="38" t="e">
        <f t="shared" si="0"/>
        <v>#REF!</v>
      </c>
      <c r="F37" s="68" t="e">
        <f t="shared" si="1"/>
        <v>#REF!</v>
      </c>
      <c r="G37" s="74" t="e">
        <f t="shared" si="2"/>
        <v>#REF!</v>
      </c>
      <c r="H37" s="71" t="e">
        <f t="shared" si="3"/>
        <v>#REF!</v>
      </c>
      <c r="I37" s="16"/>
      <c r="J37" s="16"/>
      <c r="K37" s="62"/>
    </row>
    <row r="38" spans="1:11" x14ac:dyDescent="0.25">
      <c r="A38" s="62"/>
      <c r="B38" s="466"/>
      <c r="C38" s="38" t="s">
        <v>271</v>
      </c>
      <c r="D38" s="38">
        <f>IF('[1]Tablou credit'!A38&lt;=[1]Ipoteze!$C$2,'[1]Tablou credit'!A38,IF([1]Ipoteze!$C$2&lt;'[1]Tablou credit'!$D$35,D37+1,0))</f>
        <v>28</v>
      </c>
      <c r="E38" s="38" t="e">
        <f t="shared" si="0"/>
        <v>#REF!</v>
      </c>
      <c r="F38" s="68" t="e">
        <f t="shared" si="1"/>
        <v>#REF!</v>
      </c>
      <c r="G38" s="74" t="e">
        <f t="shared" si="2"/>
        <v>#REF!</v>
      </c>
      <c r="H38" s="71" t="e">
        <f t="shared" si="3"/>
        <v>#REF!</v>
      </c>
      <c r="I38" s="16"/>
      <c r="J38" s="16"/>
      <c r="K38" s="62"/>
    </row>
    <row r="39" spans="1:11" x14ac:dyDescent="0.25">
      <c r="A39" s="62"/>
      <c r="B39" s="466"/>
      <c r="C39" s="38" t="s">
        <v>271</v>
      </c>
      <c r="D39" s="38">
        <f>IF('[1]Tablou credit'!A39&lt;=[1]Ipoteze!$C$2,'[1]Tablou credit'!A39,IF([1]Ipoteze!$C$2&lt;'[1]Tablou credit'!$D$35,D38+1,0))</f>
        <v>29</v>
      </c>
      <c r="E39" s="38" t="e">
        <f t="shared" si="0"/>
        <v>#REF!</v>
      </c>
      <c r="F39" s="68" t="e">
        <f t="shared" si="1"/>
        <v>#REF!</v>
      </c>
      <c r="G39" s="74" t="e">
        <f t="shared" si="2"/>
        <v>#REF!</v>
      </c>
      <c r="H39" s="71" t="e">
        <f t="shared" si="3"/>
        <v>#REF!</v>
      </c>
      <c r="I39" s="16"/>
      <c r="J39" s="16"/>
      <c r="K39" s="62"/>
    </row>
    <row r="40" spans="1:11" x14ac:dyDescent="0.25">
      <c r="A40" s="62"/>
      <c r="B40" s="466"/>
      <c r="C40" s="38" t="s">
        <v>271</v>
      </c>
      <c r="D40" s="38">
        <f>IF('[1]Tablou credit'!A40&lt;=[1]Ipoteze!$C$2,'[1]Tablou credit'!A40,IF([1]Ipoteze!$C$2&lt;'[1]Tablou credit'!$D$35,D39+1,0))</f>
        <v>30</v>
      </c>
      <c r="E40" s="38" t="e">
        <f t="shared" si="0"/>
        <v>#REF!</v>
      </c>
      <c r="F40" s="68" t="e">
        <f t="shared" si="1"/>
        <v>#REF!</v>
      </c>
      <c r="G40" s="74" t="e">
        <f t="shared" si="2"/>
        <v>#REF!</v>
      </c>
      <c r="H40" s="71" t="e">
        <f t="shared" si="3"/>
        <v>#REF!</v>
      </c>
      <c r="I40" s="16"/>
      <c r="J40" s="16"/>
      <c r="K40" s="62"/>
    </row>
    <row r="41" spans="1:11" x14ac:dyDescent="0.25">
      <c r="A41" s="62"/>
      <c r="B41" s="466"/>
      <c r="C41" s="38" t="s">
        <v>271</v>
      </c>
      <c r="D41" s="38">
        <f>IF('[1]Tablou credit'!A41&lt;=[1]Ipoteze!$C$2,'[1]Tablou credit'!A41,IF([1]Ipoteze!$C$2&lt;'[1]Tablou credit'!$D$35,D40+1,0))</f>
        <v>31</v>
      </c>
      <c r="E41" s="38" t="e">
        <f t="shared" si="0"/>
        <v>#REF!</v>
      </c>
      <c r="F41" s="68" t="e">
        <f t="shared" si="1"/>
        <v>#REF!</v>
      </c>
      <c r="G41" s="74" t="e">
        <f t="shared" si="2"/>
        <v>#REF!</v>
      </c>
      <c r="H41" s="71" t="e">
        <f t="shared" si="3"/>
        <v>#REF!</v>
      </c>
      <c r="I41" s="16"/>
      <c r="J41" s="16"/>
      <c r="K41" s="62"/>
    </row>
    <row r="42" spans="1:11" x14ac:dyDescent="0.25">
      <c r="A42" s="62"/>
      <c r="B42" s="466"/>
      <c r="C42" s="38" t="s">
        <v>271</v>
      </c>
      <c r="D42" s="38">
        <f>IF('[1]Tablou credit'!A42&lt;=[1]Ipoteze!$C$2,'[1]Tablou credit'!A42,IF([1]Ipoteze!$C$2&lt;'[1]Tablou credit'!$D$35,D41+1,0))</f>
        <v>32</v>
      </c>
      <c r="E42" s="38" t="e">
        <f t="shared" si="0"/>
        <v>#REF!</v>
      </c>
      <c r="F42" s="68" t="e">
        <f t="shared" si="1"/>
        <v>#REF!</v>
      </c>
      <c r="G42" s="74" t="e">
        <f t="shared" si="2"/>
        <v>#REF!</v>
      </c>
      <c r="H42" s="71" t="e">
        <f t="shared" si="3"/>
        <v>#REF!</v>
      </c>
      <c r="I42" s="16"/>
      <c r="J42" s="16"/>
      <c r="K42" s="62"/>
    </row>
    <row r="43" spans="1:11" x14ac:dyDescent="0.25">
      <c r="A43" s="62"/>
      <c r="B43" s="466"/>
      <c r="C43" s="38" t="s">
        <v>271</v>
      </c>
      <c r="D43" s="38">
        <f>IF('[1]Tablou credit'!A43&lt;=[1]Ipoteze!$C$2,'[1]Tablou credit'!A43,IF([1]Ipoteze!$C$2&lt;'[1]Tablou credit'!$D$35,D42+1,0))</f>
        <v>33</v>
      </c>
      <c r="E43" s="38" t="e">
        <f t="shared" si="0"/>
        <v>#REF!</v>
      </c>
      <c r="F43" s="68" t="e">
        <f t="shared" si="1"/>
        <v>#REF!</v>
      </c>
      <c r="G43" s="74" t="e">
        <f t="shared" si="2"/>
        <v>#REF!</v>
      </c>
      <c r="H43" s="71" t="e">
        <f t="shared" si="3"/>
        <v>#REF!</v>
      </c>
      <c r="I43" s="16"/>
      <c r="J43" s="16"/>
      <c r="K43" s="62"/>
    </row>
    <row r="44" spans="1:11" x14ac:dyDescent="0.25">
      <c r="A44" s="62"/>
      <c r="B44" s="466"/>
      <c r="C44" s="38" t="s">
        <v>271</v>
      </c>
      <c r="D44" s="38">
        <f>IF('[1]Tablou credit'!A44&lt;=[1]Ipoteze!$C$2,'[1]Tablou credit'!A44,IF([1]Ipoteze!$C$2&lt;'[1]Tablou credit'!$D$35,D43+1,0))</f>
        <v>34</v>
      </c>
      <c r="E44" s="38" t="e">
        <f t="shared" si="0"/>
        <v>#REF!</v>
      </c>
      <c r="F44" s="68" t="e">
        <f t="shared" si="1"/>
        <v>#REF!</v>
      </c>
      <c r="G44" s="74" t="e">
        <f t="shared" si="2"/>
        <v>#REF!</v>
      </c>
      <c r="H44" s="71" t="e">
        <f t="shared" si="3"/>
        <v>#REF!</v>
      </c>
      <c r="I44" s="16"/>
      <c r="J44" s="16"/>
      <c r="K44" s="62"/>
    </row>
    <row r="45" spans="1:11" x14ac:dyDescent="0.25">
      <c r="A45" s="62"/>
      <c r="B45" s="466"/>
      <c r="C45" s="38" t="s">
        <v>271</v>
      </c>
      <c r="D45" s="38">
        <f>IF('[1]Tablou credit'!A45&lt;=[1]Ipoteze!$C$2,'[1]Tablou credit'!A45,IF([1]Ipoteze!$C$2&lt;'[1]Tablou credit'!$D$35,D44+1,0))</f>
        <v>35</v>
      </c>
      <c r="E45" s="38" t="e">
        <f t="shared" si="0"/>
        <v>#REF!</v>
      </c>
      <c r="F45" s="68" t="e">
        <f t="shared" si="1"/>
        <v>#REF!</v>
      </c>
      <c r="G45" s="74" t="e">
        <f t="shared" si="2"/>
        <v>#REF!</v>
      </c>
      <c r="H45" s="71" t="e">
        <f t="shared" si="3"/>
        <v>#REF!</v>
      </c>
      <c r="I45" s="16"/>
      <c r="J45" s="16"/>
      <c r="K45" s="62"/>
    </row>
    <row r="46" spans="1:11" x14ac:dyDescent="0.25">
      <c r="A46" s="62"/>
      <c r="B46" s="466"/>
      <c r="C46" s="38" t="s">
        <v>271</v>
      </c>
      <c r="D46" s="38">
        <f>IF('[1]Tablou credit'!A46&lt;=[1]Ipoteze!$C$2,'[1]Tablou credit'!A46,IF([1]Ipoteze!$C$2&lt;'[1]Tablou credit'!$D$35,D45+1,0))</f>
        <v>36</v>
      </c>
      <c r="E46" s="38" t="e">
        <f t="shared" si="0"/>
        <v>#REF!</v>
      </c>
      <c r="F46" s="68" t="e">
        <f t="shared" si="1"/>
        <v>#REF!</v>
      </c>
      <c r="G46" s="74" t="e">
        <f t="shared" si="2"/>
        <v>#REF!</v>
      </c>
      <c r="H46" s="71" t="e">
        <f t="shared" si="3"/>
        <v>#REF!</v>
      </c>
      <c r="I46" s="16"/>
      <c r="J46" s="16"/>
      <c r="K46" s="62"/>
    </row>
    <row r="47" spans="1:11" x14ac:dyDescent="0.25">
      <c r="A47" s="62"/>
      <c r="B47" s="463" t="str">
        <f>IF([1]Ipoteze!C2&gt;24,"Anul 1 de prognoza",IF([1]Ipoteze!C2&gt;12,"Anul 2 de prognoza","Anul 3 de prognoza"))</f>
        <v>Anul 2 de prognoza</v>
      </c>
      <c r="C47" s="38" t="s">
        <v>271</v>
      </c>
      <c r="D47" s="38">
        <f>'[1]Tablou credit'!A35-(24-MAX('[1]Tablou credit'!D11:D46))</f>
        <v>37</v>
      </c>
      <c r="E47" s="38" t="e">
        <f t="shared" si="0"/>
        <v>#REF!</v>
      </c>
      <c r="F47" s="68" t="e">
        <f t="shared" si="1"/>
        <v>#REF!</v>
      </c>
      <c r="G47" s="74" t="e">
        <f t="shared" si="2"/>
        <v>#REF!</v>
      </c>
      <c r="H47" s="71" t="e">
        <f t="shared" si="3"/>
        <v>#REF!</v>
      </c>
      <c r="I47" s="16"/>
      <c r="J47" s="16"/>
      <c r="K47" s="62"/>
    </row>
    <row r="48" spans="1:11" x14ac:dyDescent="0.25">
      <c r="A48" s="62"/>
      <c r="B48" s="464"/>
      <c r="C48" s="38" t="s">
        <v>271</v>
      </c>
      <c r="D48" s="38">
        <f>IF('[1]Tablou credit'!A48&lt;=[1]Ipoteze!$C$2,'[1]Tablou credit'!A48,IF([1]Ipoteze!$C$2&lt;='[1]Tablou credit'!$D$47,D47+1,0))</f>
        <v>38</v>
      </c>
      <c r="E48" s="38" t="e">
        <f t="shared" si="0"/>
        <v>#REF!</v>
      </c>
      <c r="F48" s="68" t="e">
        <f t="shared" si="1"/>
        <v>#REF!</v>
      </c>
      <c r="G48" s="74" t="e">
        <f t="shared" si="2"/>
        <v>#REF!</v>
      </c>
      <c r="H48" s="71" t="e">
        <f t="shared" si="3"/>
        <v>#REF!</v>
      </c>
      <c r="I48" s="16"/>
      <c r="J48" s="16"/>
      <c r="K48" s="62"/>
    </row>
    <row r="49" spans="1:11" x14ac:dyDescent="0.25">
      <c r="A49" s="62"/>
      <c r="B49" s="464"/>
      <c r="C49" s="38" t="s">
        <v>271</v>
      </c>
      <c r="D49" s="38">
        <f>IF('[1]Tablou credit'!A49&lt;=[1]Ipoteze!$C$2,'[1]Tablou credit'!A49,IF([1]Ipoteze!$C$2&lt;='[1]Tablou credit'!$D$47,D48+1,0))</f>
        <v>39</v>
      </c>
      <c r="E49" s="38" t="e">
        <f t="shared" si="0"/>
        <v>#REF!</v>
      </c>
      <c r="F49" s="68" t="e">
        <f t="shared" si="1"/>
        <v>#REF!</v>
      </c>
      <c r="G49" s="74" t="e">
        <f t="shared" si="2"/>
        <v>#REF!</v>
      </c>
      <c r="H49" s="71" t="e">
        <f t="shared" si="3"/>
        <v>#REF!</v>
      </c>
      <c r="I49" s="16"/>
      <c r="J49" s="16"/>
      <c r="K49" s="62"/>
    </row>
    <row r="50" spans="1:11" x14ac:dyDescent="0.25">
      <c r="A50" s="62"/>
      <c r="B50" s="464"/>
      <c r="C50" s="38" t="s">
        <v>271</v>
      </c>
      <c r="D50" s="38">
        <f>IF('[1]Tablou credit'!A50&lt;=[1]Ipoteze!$C$2,'[1]Tablou credit'!A50,IF([1]Ipoteze!$C$2&lt;='[1]Tablou credit'!$D$47,D49+1,0))</f>
        <v>40</v>
      </c>
      <c r="E50" s="38" t="e">
        <f t="shared" si="0"/>
        <v>#REF!</v>
      </c>
      <c r="F50" s="68" t="e">
        <f t="shared" si="1"/>
        <v>#REF!</v>
      </c>
      <c r="G50" s="74" t="e">
        <f t="shared" si="2"/>
        <v>#REF!</v>
      </c>
      <c r="H50" s="71" t="e">
        <f t="shared" si="3"/>
        <v>#REF!</v>
      </c>
      <c r="I50" s="16"/>
      <c r="J50" s="16"/>
      <c r="K50" s="62"/>
    </row>
    <row r="51" spans="1:11" x14ac:dyDescent="0.25">
      <c r="A51" s="62"/>
      <c r="B51" s="464"/>
      <c r="C51" s="38" t="s">
        <v>271</v>
      </c>
      <c r="D51" s="38">
        <f>IF('[1]Tablou credit'!A51&lt;=[1]Ipoteze!$C$2,'[1]Tablou credit'!A51,IF([1]Ipoteze!$C$2&lt;='[1]Tablou credit'!$D$47,D50+1,0))</f>
        <v>41</v>
      </c>
      <c r="E51" s="38" t="e">
        <f t="shared" si="0"/>
        <v>#REF!</v>
      </c>
      <c r="F51" s="68" t="e">
        <f t="shared" si="1"/>
        <v>#REF!</v>
      </c>
      <c r="G51" s="74" t="e">
        <f t="shared" si="2"/>
        <v>#REF!</v>
      </c>
      <c r="H51" s="71" t="e">
        <f t="shared" si="3"/>
        <v>#REF!</v>
      </c>
      <c r="I51" s="16"/>
      <c r="J51" s="16"/>
      <c r="K51" s="62"/>
    </row>
    <row r="52" spans="1:11" x14ac:dyDescent="0.25">
      <c r="A52" s="62"/>
      <c r="B52" s="464"/>
      <c r="C52" s="38" t="s">
        <v>271</v>
      </c>
      <c r="D52" s="38">
        <f>IF('[1]Tablou credit'!A52&lt;=[1]Ipoteze!$C$2,'[1]Tablou credit'!A52,IF([1]Ipoteze!$C$2&lt;='[1]Tablou credit'!$D$47,D51+1,0))</f>
        <v>42</v>
      </c>
      <c r="E52" s="38" t="e">
        <f t="shared" si="0"/>
        <v>#REF!</v>
      </c>
      <c r="F52" s="68" t="e">
        <f t="shared" si="1"/>
        <v>#REF!</v>
      </c>
      <c r="G52" s="74" t="e">
        <f t="shared" si="2"/>
        <v>#REF!</v>
      </c>
      <c r="H52" s="71" t="e">
        <f t="shared" si="3"/>
        <v>#REF!</v>
      </c>
      <c r="I52" s="16"/>
      <c r="J52" s="16"/>
      <c r="K52" s="62"/>
    </row>
    <row r="53" spans="1:11" x14ac:dyDescent="0.25">
      <c r="A53" s="62"/>
      <c r="B53" s="464"/>
      <c r="C53" s="38" t="s">
        <v>271</v>
      </c>
      <c r="D53" s="38">
        <f>IF('[1]Tablou credit'!A53&lt;=[1]Ipoteze!$C$2,'[1]Tablou credit'!A53,IF([1]Ipoteze!$C$2&lt;='[1]Tablou credit'!$D$47,D52+1,0))</f>
        <v>43</v>
      </c>
      <c r="E53" s="38" t="e">
        <f t="shared" si="0"/>
        <v>#REF!</v>
      </c>
      <c r="F53" s="68" t="e">
        <f t="shared" si="1"/>
        <v>#REF!</v>
      </c>
      <c r="G53" s="74" t="e">
        <f t="shared" si="2"/>
        <v>#REF!</v>
      </c>
      <c r="H53" s="71" t="e">
        <f t="shared" si="3"/>
        <v>#REF!</v>
      </c>
      <c r="I53" s="16"/>
      <c r="J53" s="16"/>
      <c r="K53" s="62"/>
    </row>
    <row r="54" spans="1:11" x14ac:dyDescent="0.25">
      <c r="A54" s="62"/>
      <c r="B54" s="464"/>
      <c r="C54" s="38" t="s">
        <v>271</v>
      </c>
      <c r="D54" s="38">
        <f>IF('[1]Tablou credit'!A54&lt;=[1]Ipoteze!$C$2,'[1]Tablou credit'!A54,IF([1]Ipoteze!$C$2&lt;='[1]Tablou credit'!$D$47,D53+1,0))</f>
        <v>44</v>
      </c>
      <c r="E54" s="38" t="e">
        <f t="shared" si="0"/>
        <v>#REF!</v>
      </c>
      <c r="F54" s="68" t="e">
        <f t="shared" si="1"/>
        <v>#REF!</v>
      </c>
      <c r="G54" s="74" t="e">
        <f t="shared" si="2"/>
        <v>#REF!</v>
      </c>
      <c r="H54" s="71" t="e">
        <f t="shared" si="3"/>
        <v>#REF!</v>
      </c>
      <c r="I54" s="16"/>
      <c r="J54" s="16"/>
      <c r="K54" s="62"/>
    </row>
    <row r="55" spans="1:11" x14ac:dyDescent="0.25">
      <c r="A55" s="62"/>
      <c r="B55" s="464"/>
      <c r="C55" s="38" t="s">
        <v>271</v>
      </c>
      <c r="D55" s="38">
        <f>IF('[1]Tablou credit'!A55&lt;=[1]Ipoteze!$C$2,'[1]Tablou credit'!A55,IF([1]Ipoteze!$C$2&lt;='[1]Tablou credit'!$D$47,D54+1,0))</f>
        <v>45</v>
      </c>
      <c r="E55" s="38" t="e">
        <f t="shared" si="0"/>
        <v>#REF!</v>
      </c>
      <c r="F55" s="68" t="e">
        <f t="shared" si="1"/>
        <v>#REF!</v>
      </c>
      <c r="G55" s="74" t="e">
        <f t="shared" si="2"/>
        <v>#REF!</v>
      </c>
      <c r="H55" s="71" t="e">
        <f t="shared" si="3"/>
        <v>#REF!</v>
      </c>
      <c r="I55" s="16"/>
      <c r="J55" s="16"/>
      <c r="K55" s="62"/>
    </row>
    <row r="56" spans="1:11" x14ac:dyDescent="0.25">
      <c r="A56" s="62"/>
      <c r="B56" s="464"/>
      <c r="C56" s="38" t="s">
        <v>271</v>
      </c>
      <c r="D56" s="38">
        <f>IF('[1]Tablou credit'!A56&lt;=[1]Ipoteze!$C$2,'[1]Tablou credit'!A56,IF([1]Ipoteze!$C$2&lt;='[1]Tablou credit'!$D$47,D55+1,0))</f>
        <v>46</v>
      </c>
      <c r="E56" s="38" t="e">
        <f t="shared" si="0"/>
        <v>#REF!</v>
      </c>
      <c r="F56" s="68" t="e">
        <f t="shared" si="1"/>
        <v>#REF!</v>
      </c>
      <c r="G56" s="74" t="e">
        <f t="shared" si="2"/>
        <v>#REF!</v>
      </c>
      <c r="H56" s="71" t="e">
        <f t="shared" si="3"/>
        <v>#REF!</v>
      </c>
      <c r="I56" s="16"/>
      <c r="J56" s="16"/>
      <c r="K56" s="62"/>
    </row>
    <row r="57" spans="1:11" x14ac:dyDescent="0.25">
      <c r="A57" s="62"/>
      <c r="B57" s="464"/>
      <c r="C57" s="38" t="s">
        <v>271</v>
      </c>
      <c r="D57" s="38">
        <f>IF('[1]Tablou credit'!A57&lt;=[1]Ipoteze!$C$2,'[1]Tablou credit'!A57,IF([1]Ipoteze!$C$2&lt;='[1]Tablou credit'!$D$47,D56+1,0))</f>
        <v>47</v>
      </c>
      <c r="E57" s="38" t="e">
        <f t="shared" si="0"/>
        <v>#REF!</v>
      </c>
      <c r="F57" s="68" t="e">
        <f t="shared" si="1"/>
        <v>#REF!</v>
      </c>
      <c r="G57" s="74" t="e">
        <f t="shared" si="2"/>
        <v>#REF!</v>
      </c>
      <c r="H57" s="71" t="e">
        <f t="shared" si="3"/>
        <v>#REF!</v>
      </c>
      <c r="I57" s="16"/>
      <c r="J57" s="16"/>
      <c r="K57" s="62"/>
    </row>
    <row r="58" spans="1:11" x14ac:dyDescent="0.25">
      <c r="A58" s="62"/>
      <c r="B58" s="465"/>
      <c r="C58" s="38" t="s">
        <v>271</v>
      </c>
      <c r="D58" s="38">
        <f>IF('[1]Tablou credit'!A58&lt;=[1]Ipoteze!$C$2,'[1]Tablou credit'!A58,IF([1]Ipoteze!$C$2&lt;='[1]Tablou credit'!$D$47,D57+1,0))</f>
        <v>48</v>
      </c>
      <c r="E58" s="38" t="e">
        <f t="shared" si="0"/>
        <v>#REF!</v>
      </c>
      <c r="F58" s="68" t="e">
        <f t="shared" si="1"/>
        <v>#REF!</v>
      </c>
      <c r="G58" s="74" t="e">
        <f t="shared" si="2"/>
        <v>#REF!</v>
      </c>
      <c r="H58" s="71" t="e">
        <f t="shared" si="3"/>
        <v>#REF!</v>
      </c>
      <c r="I58" s="16"/>
      <c r="J58" s="16"/>
      <c r="K58" s="62"/>
    </row>
    <row r="59" spans="1:11" x14ac:dyDescent="0.25">
      <c r="A59" s="62"/>
      <c r="B59" s="463" t="str">
        <f>IF([1]Ipoteze!C2&gt;24,"Anul 2 de prognoza",IF([1]Ipoteze!C2&gt;12,"Anul 3 de prognoza","Anul 4 de prognoza"))</f>
        <v>Anul 3 de prognoza</v>
      </c>
      <c r="C59" s="38" t="s">
        <v>271</v>
      </c>
      <c r="D59" s="38">
        <f>IF('[1]Tablou credit'!A59&lt;=[1]Ipoteze!$C$2,'[1]Tablou credit'!A59,IF([1]Ipoteze!$C$2&lt;='[1]Tablou credit'!$D$47,D58+1,0))</f>
        <v>49</v>
      </c>
      <c r="E59" s="38" t="e">
        <f t="shared" si="0"/>
        <v>#REF!</v>
      </c>
      <c r="F59" s="68" t="e">
        <f t="shared" si="1"/>
        <v>#REF!</v>
      </c>
      <c r="G59" s="74" t="e">
        <f t="shared" si="2"/>
        <v>#REF!</v>
      </c>
      <c r="H59" s="71" t="e">
        <f t="shared" si="3"/>
        <v>#REF!</v>
      </c>
      <c r="I59" s="16"/>
      <c r="J59" s="16"/>
      <c r="K59" s="62"/>
    </row>
    <row r="60" spans="1:11" x14ac:dyDescent="0.25">
      <c r="A60" s="62"/>
      <c r="B60" s="464"/>
      <c r="C60" s="38" t="s">
        <v>271</v>
      </c>
      <c r="D60" s="38">
        <f>IF('[1]Tablou credit'!A60&lt;=[1]Ipoteze!$C$2,'[1]Tablou credit'!A60,IF([1]Ipoteze!$C$2&lt;='[1]Tablou credit'!$D$47,D59+1,0))</f>
        <v>50</v>
      </c>
      <c r="E60" s="38" t="e">
        <f t="shared" si="0"/>
        <v>#REF!</v>
      </c>
      <c r="F60" s="68" t="e">
        <f t="shared" si="1"/>
        <v>#REF!</v>
      </c>
      <c r="G60" s="74" t="e">
        <f t="shared" si="2"/>
        <v>#REF!</v>
      </c>
      <c r="H60" s="71" t="e">
        <f t="shared" si="3"/>
        <v>#REF!</v>
      </c>
      <c r="I60" s="16"/>
      <c r="J60" s="16"/>
      <c r="K60" s="62"/>
    </row>
    <row r="61" spans="1:11" x14ac:dyDescent="0.25">
      <c r="A61" s="62"/>
      <c r="B61" s="464"/>
      <c r="C61" s="38" t="s">
        <v>271</v>
      </c>
      <c r="D61" s="38">
        <f>IF('[1]Tablou credit'!A61&lt;=[1]Ipoteze!$C$2,'[1]Tablou credit'!A61,IF([1]Ipoteze!$C$2&lt;='[1]Tablou credit'!$D$47,D60+1,0))</f>
        <v>51</v>
      </c>
      <c r="E61" s="38" t="e">
        <f t="shared" si="0"/>
        <v>#REF!</v>
      </c>
      <c r="F61" s="68" t="e">
        <f t="shared" si="1"/>
        <v>#REF!</v>
      </c>
      <c r="G61" s="74" t="e">
        <f t="shared" si="2"/>
        <v>#REF!</v>
      </c>
      <c r="H61" s="71" t="e">
        <f t="shared" si="3"/>
        <v>#REF!</v>
      </c>
      <c r="I61" s="16"/>
      <c r="J61" s="16"/>
      <c r="K61" s="62"/>
    </row>
    <row r="62" spans="1:11" x14ac:dyDescent="0.25">
      <c r="A62" s="62"/>
      <c r="B62" s="464"/>
      <c r="C62" s="38" t="s">
        <v>271</v>
      </c>
      <c r="D62" s="38">
        <f>IF('[1]Tablou credit'!A62&lt;=[1]Ipoteze!$C$2,'[1]Tablou credit'!A62,IF([1]Ipoteze!$C$2&lt;='[1]Tablou credit'!$D$47,D61+1,0))</f>
        <v>52</v>
      </c>
      <c r="E62" s="38" t="e">
        <f t="shared" si="0"/>
        <v>#REF!</v>
      </c>
      <c r="F62" s="68" t="e">
        <f t="shared" si="1"/>
        <v>#REF!</v>
      </c>
      <c r="G62" s="74" t="e">
        <f t="shared" si="2"/>
        <v>#REF!</v>
      </c>
      <c r="H62" s="71" t="e">
        <f t="shared" si="3"/>
        <v>#REF!</v>
      </c>
      <c r="I62" s="16"/>
      <c r="J62" s="16"/>
      <c r="K62" s="62"/>
    </row>
    <row r="63" spans="1:11" x14ac:dyDescent="0.25">
      <c r="A63" s="62"/>
      <c r="B63" s="464"/>
      <c r="C63" s="38" t="s">
        <v>271</v>
      </c>
      <c r="D63" s="38">
        <f>IF('[1]Tablou credit'!A63&lt;=[1]Ipoteze!$C$2,'[1]Tablou credit'!A63,IF([1]Ipoteze!$C$2&lt;='[1]Tablou credit'!$D$47,D62+1,0))</f>
        <v>53</v>
      </c>
      <c r="E63" s="38" t="e">
        <f t="shared" si="0"/>
        <v>#REF!</v>
      </c>
      <c r="F63" s="68" t="e">
        <f t="shared" si="1"/>
        <v>#REF!</v>
      </c>
      <c r="G63" s="74" t="e">
        <f t="shared" si="2"/>
        <v>#REF!</v>
      </c>
      <c r="H63" s="71" t="e">
        <f t="shared" si="3"/>
        <v>#REF!</v>
      </c>
      <c r="I63" s="16"/>
      <c r="J63" s="16"/>
      <c r="K63" s="62"/>
    </row>
    <row r="64" spans="1:11" x14ac:dyDescent="0.25">
      <c r="A64" s="62"/>
      <c r="B64" s="464"/>
      <c r="C64" s="38" t="s">
        <v>271</v>
      </c>
      <c r="D64" s="38">
        <f>IF('[1]Tablou credit'!A64&lt;=[1]Ipoteze!$C$2,'[1]Tablou credit'!A64,IF([1]Ipoteze!$C$2&lt;='[1]Tablou credit'!$D$47,D63+1,0))</f>
        <v>54</v>
      </c>
      <c r="E64" s="38" t="e">
        <f t="shared" si="0"/>
        <v>#REF!</v>
      </c>
      <c r="F64" s="68" t="e">
        <f t="shared" si="1"/>
        <v>#REF!</v>
      </c>
      <c r="G64" s="74" t="e">
        <f t="shared" si="2"/>
        <v>#REF!</v>
      </c>
      <c r="H64" s="71" t="e">
        <f t="shared" si="3"/>
        <v>#REF!</v>
      </c>
      <c r="I64" s="16"/>
      <c r="J64" s="16"/>
      <c r="K64" s="62"/>
    </row>
    <row r="65" spans="1:11" x14ac:dyDescent="0.25">
      <c r="A65" s="62"/>
      <c r="B65" s="464"/>
      <c r="C65" s="38" t="s">
        <v>271</v>
      </c>
      <c r="D65" s="38">
        <f>IF('[1]Tablou credit'!A65&lt;=[1]Ipoteze!$C$2,'[1]Tablou credit'!A65,IF([1]Ipoteze!$C$2&lt;='[1]Tablou credit'!$D$47,D64+1,0))</f>
        <v>55</v>
      </c>
      <c r="E65" s="38" t="e">
        <f t="shared" si="0"/>
        <v>#REF!</v>
      </c>
      <c r="F65" s="68" t="e">
        <f t="shared" si="1"/>
        <v>#REF!</v>
      </c>
      <c r="G65" s="74" t="e">
        <f t="shared" si="2"/>
        <v>#REF!</v>
      </c>
      <c r="H65" s="71" t="e">
        <f t="shared" si="3"/>
        <v>#REF!</v>
      </c>
      <c r="I65" s="16"/>
      <c r="J65" s="16"/>
      <c r="K65" s="62"/>
    </row>
    <row r="66" spans="1:11" x14ac:dyDescent="0.25">
      <c r="A66" s="62"/>
      <c r="B66" s="464"/>
      <c r="C66" s="38" t="s">
        <v>271</v>
      </c>
      <c r="D66" s="38">
        <f>IF('[1]Tablou credit'!A66&lt;=[1]Ipoteze!$C$2,'[1]Tablou credit'!A66,IF([1]Ipoteze!$C$2&lt;='[1]Tablou credit'!$D$47,D65+1,0))</f>
        <v>56</v>
      </c>
      <c r="E66" s="38" t="e">
        <f t="shared" si="0"/>
        <v>#REF!</v>
      </c>
      <c r="F66" s="68" t="e">
        <f t="shared" si="1"/>
        <v>#REF!</v>
      </c>
      <c r="G66" s="74" t="e">
        <f t="shared" si="2"/>
        <v>#REF!</v>
      </c>
      <c r="H66" s="71" t="e">
        <f t="shared" si="3"/>
        <v>#REF!</v>
      </c>
      <c r="I66" s="16"/>
      <c r="J66" s="16"/>
      <c r="K66" s="62"/>
    </row>
    <row r="67" spans="1:11" x14ac:dyDescent="0.25">
      <c r="A67" s="62"/>
      <c r="B67" s="464"/>
      <c r="C67" s="38" t="s">
        <v>271</v>
      </c>
      <c r="D67" s="38">
        <f>IF('[1]Tablou credit'!A67&lt;=[1]Ipoteze!$C$2,'[1]Tablou credit'!A67,IF([1]Ipoteze!$C$2&lt;='[1]Tablou credit'!$D$47,D66+1,0))</f>
        <v>57</v>
      </c>
      <c r="E67" s="38" t="e">
        <f t="shared" si="0"/>
        <v>#REF!</v>
      </c>
      <c r="F67" s="68" t="e">
        <f t="shared" si="1"/>
        <v>#REF!</v>
      </c>
      <c r="G67" s="74" t="e">
        <f t="shared" si="2"/>
        <v>#REF!</v>
      </c>
      <c r="H67" s="71" t="e">
        <f t="shared" si="3"/>
        <v>#REF!</v>
      </c>
      <c r="I67" s="16"/>
      <c r="J67" s="16"/>
      <c r="K67" s="62"/>
    </row>
    <row r="68" spans="1:11" x14ac:dyDescent="0.25">
      <c r="A68" s="62"/>
      <c r="B68" s="464"/>
      <c r="C68" s="38" t="s">
        <v>271</v>
      </c>
      <c r="D68" s="38">
        <f>IF('[1]Tablou credit'!A68&lt;=[1]Ipoteze!$C$2,'[1]Tablou credit'!A68,IF([1]Ipoteze!$C$2&lt;='[1]Tablou credit'!$D$47,D67+1,0))</f>
        <v>58</v>
      </c>
      <c r="E68" s="38" t="e">
        <f t="shared" si="0"/>
        <v>#REF!</v>
      </c>
      <c r="F68" s="68" t="e">
        <f t="shared" si="1"/>
        <v>#REF!</v>
      </c>
      <c r="G68" s="74" t="e">
        <f t="shared" si="2"/>
        <v>#REF!</v>
      </c>
      <c r="H68" s="71" t="e">
        <f t="shared" si="3"/>
        <v>#REF!</v>
      </c>
      <c r="I68" s="16"/>
      <c r="J68" s="16"/>
      <c r="K68" s="62"/>
    </row>
    <row r="69" spans="1:11" x14ac:dyDescent="0.25">
      <c r="A69" s="62"/>
      <c r="B69" s="464"/>
      <c r="C69" s="38" t="s">
        <v>271</v>
      </c>
      <c r="D69" s="38">
        <f>IF('[1]Tablou credit'!A69&lt;=[1]Ipoteze!$C$2,'[1]Tablou credit'!A69,IF([1]Ipoteze!$C$2&lt;='[1]Tablou credit'!$D$47,D68+1,0))</f>
        <v>59</v>
      </c>
      <c r="E69" s="38" t="e">
        <f t="shared" si="0"/>
        <v>#REF!</v>
      </c>
      <c r="F69" s="68" t="e">
        <f t="shared" si="1"/>
        <v>#REF!</v>
      </c>
      <c r="G69" s="74" t="e">
        <f t="shared" si="2"/>
        <v>#REF!</v>
      </c>
      <c r="H69" s="71" t="e">
        <f t="shared" si="3"/>
        <v>#REF!</v>
      </c>
      <c r="I69" s="16"/>
      <c r="J69" s="16"/>
      <c r="K69" s="62"/>
    </row>
    <row r="70" spans="1:11" x14ac:dyDescent="0.25">
      <c r="A70" s="62"/>
      <c r="B70" s="465"/>
      <c r="C70" s="38" t="s">
        <v>271</v>
      </c>
      <c r="D70" s="38">
        <f>IF('[1]Tablou credit'!A70&lt;=[1]Ipoteze!$C$2,'[1]Tablou credit'!A70,IF([1]Ipoteze!$C$2&lt;='[1]Tablou credit'!$D$47,D69+1,0))</f>
        <v>60</v>
      </c>
      <c r="E70" s="38" t="e">
        <f t="shared" si="0"/>
        <v>#REF!</v>
      </c>
      <c r="F70" s="68" t="e">
        <f t="shared" si="1"/>
        <v>#REF!</v>
      </c>
      <c r="G70" s="74" t="e">
        <f t="shared" si="2"/>
        <v>#REF!</v>
      </c>
      <c r="H70" s="71" t="e">
        <f t="shared" si="3"/>
        <v>#REF!</v>
      </c>
      <c r="I70" s="16"/>
      <c r="J70" s="16"/>
      <c r="K70" s="62"/>
    </row>
    <row r="71" spans="1:11" x14ac:dyDescent="0.25">
      <c r="A71" s="62"/>
      <c r="B71" s="463" t="str">
        <f>IF([1]Ipoteze!C2&gt;24,"Anul 3 de prognoza",IF([1]Ipoteze!C2&gt;12,"Anul 4 de prognoza","Anul 5 de prognoza"))</f>
        <v>Anul 4 de prognoza</v>
      </c>
      <c r="C71" s="38" t="s">
        <v>271</v>
      </c>
      <c r="D71" s="38">
        <f>IF('[1]Tablou credit'!A71&lt;=[1]Ipoteze!$C$2,'[1]Tablou credit'!A71,IF([1]Ipoteze!$C$2&lt;='[1]Tablou credit'!$D$47,D70+1,0))</f>
        <v>61</v>
      </c>
      <c r="E71" s="38" t="e">
        <f t="shared" si="0"/>
        <v>#REF!</v>
      </c>
      <c r="F71" s="68" t="e">
        <f t="shared" si="1"/>
        <v>#REF!</v>
      </c>
      <c r="G71" s="74" t="e">
        <f t="shared" si="2"/>
        <v>#REF!</v>
      </c>
      <c r="H71" s="71" t="e">
        <f t="shared" si="3"/>
        <v>#REF!</v>
      </c>
      <c r="I71" s="16"/>
      <c r="J71" s="16"/>
      <c r="K71" s="62"/>
    </row>
    <row r="72" spans="1:11" x14ac:dyDescent="0.25">
      <c r="A72" s="62"/>
      <c r="B72" s="464"/>
      <c r="C72" s="38" t="s">
        <v>271</v>
      </c>
      <c r="D72" s="38">
        <f>IF('[1]Tablou credit'!A72&lt;=[1]Ipoteze!$C$2,'[1]Tablou credit'!A72,IF([1]Ipoteze!$C$2&lt;='[1]Tablou credit'!$D$47,D71+1,0))</f>
        <v>62</v>
      </c>
      <c r="E72" s="38" t="e">
        <f t="shared" si="0"/>
        <v>#REF!</v>
      </c>
      <c r="F72" s="68" t="e">
        <f t="shared" si="1"/>
        <v>#REF!</v>
      </c>
      <c r="G72" s="74" t="e">
        <f t="shared" si="2"/>
        <v>#REF!</v>
      </c>
      <c r="H72" s="71" t="e">
        <f t="shared" si="3"/>
        <v>#REF!</v>
      </c>
      <c r="I72" s="16"/>
      <c r="J72" s="16"/>
      <c r="K72" s="62"/>
    </row>
    <row r="73" spans="1:11" x14ac:dyDescent="0.25">
      <c r="A73" s="62"/>
      <c r="B73" s="464"/>
      <c r="C73" s="38" t="s">
        <v>271</v>
      </c>
      <c r="D73" s="38">
        <f>IF('[1]Tablou credit'!A73&lt;=[1]Ipoteze!$C$2,'[1]Tablou credit'!A73,IF([1]Ipoteze!$C$2&lt;='[1]Tablou credit'!$D$47,D72+1,0))</f>
        <v>63</v>
      </c>
      <c r="E73" s="38" t="e">
        <f t="shared" si="0"/>
        <v>#REF!</v>
      </c>
      <c r="F73" s="68" t="e">
        <f t="shared" si="1"/>
        <v>#REF!</v>
      </c>
      <c r="G73" s="74" t="e">
        <f t="shared" si="2"/>
        <v>#REF!</v>
      </c>
      <c r="H73" s="71" t="e">
        <f t="shared" si="3"/>
        <v>#REF!</v>
      </c>
      <c r="I73" s="16"/>
      <c r="J73" s="16"/>
      <c r="K73" s="62"/>
    </row>
    <row r="74" spans="1:11" x14ac:dyDescent="0.25">
      <c r="A74" s="62"/>
      <c r="B74" s="464"/>
      <c r="C74" s="38" t="s">
        <v>271</v>
      </c>
      <c r="D74" s="38">
        <f>IF('[1]Tablou credit'!A74&lt;=[1]Ipoteze!$C$2,'[1]Tablou credit'!A74,IF([1]Ipoteze!$C$2&lt;='[1]Tablou credit'!$D$47,D73+1,0))</f>
        <v>64</v>
      </c>
      <c r="E74" s="38" t="e">
        <f t="shared" si="0"/>
        <v>#REF!</v>
      </c>
      <c r="F74" s="68" t="e">
        <f t="shared" si="1"/>
        <v>#REF!</v>
      </c>
      <c r="G74" s="74" t="e">
        <f t="shared" si="2"/>
        <v>#REF!</v>
      </c>
      <c r="H74" s="71" t="e">
        <f t="shared" si="3"/>
        <v>#REF!</v>
      </c>
      <c r="I74" s="16"/>
      <c r="J74" s="16"/>
      <c r="K74" s="62"/>
    </row>
    <row r="75" spans="1:11" x14ac:dyDescent="0.25">
      <c r="A75" s="62"/>
      <c r="B75" s="464"/>
      <c r="C75" s="38" t="s">
        <v>271</v>
      </c>
      <c r="D75" s="38">
        <f>IF('[1]Tablou credit'!A75&lt;=[1]Ipoteze!$C$2,'[1]Tablou credit'!A75,IF([1]Ipoteze!$C$2&lt;='[1]Tablou credit'!$D$47,D74+1,0))</f>
        <v>65</v>
      </c>
      <c r="E75" s="38" t="e">
        <f t="shared" ref="E75:E106" si="4">IF(AND(D75&gt;$E$8,D75&lt;=$E$7),$E$5/($E$7-$E$8),0)</f>
        <v>#REF!</v>
      </c>
      <c r="F75" s="68" t="e">
        <f t="shared" si="1"/>
        <v>#REF!</v>
      </c>
      <c r="G75" s="74" t="e">
        <f t="shared" si="2"/>
        <v>#REF!</v>
      </c>
      <c r="H75" s="71" t="e">
        <f t="shared" si="3"/>
        <v>#REF!</v>
      </c>
      <c r="I75" s="16"/>
      <c r="J75" s="16"/>
      <c r="K75" s="62"/>
    </row>
    <row r="76" spans="1:11" x14ac:dyDescent="0.25">
      <c r="A76" s="62"/>
      <c r="B76" s="464"/>
      <c r="C76" s="38" t="s">
        <v>271</v>
      </c>
      <c r="D76" s="38">
        <f>IF('[1]Tablou credit'!A76&lt;=[1]Ipoteze!$C$2,'[1]Tablou credit'!A76,IF([1]Ipoteze!$C$2&lt;='[1]Tablou credit'!$D$47,D75+1,0))</f>
        <v>66</v>
      </c>
      <c r="E76" s="38" t="e">
        <f t="shared" si="4"/>
        <v>#REF!</v>
      </c>
      <c r="F76" s="68" t="e">
        <f t="shared" si="1"/>
        <v>#REF!</v>
      </c>
      <c r="G76" s="74" t="e">
        <f t="shared" si="2"/>
        <v>#REF!</v>
      </c>
      <c r="H76" s="71" t="e">
        <f t="shared" si="3"/>
        <v>#REF!</v>
      </c>
      <c r="I76" s="16"/>
      <c r="J76" s="16"/>
      <c r="K76" s="62"/>
    </row>
    <row r="77" spans="1:11" x14ac:dyDescent="0.25">
      <c r="A77" s="62"/>
      <c r="B77" s="464"/>
      <c r="C77" s="38" t="s">
        <v>271</v>
      </c>
      <c r="D77" s="38">
        <f>IF('[1]Tablou credit'!A77&lt;=[1]Ipoteze!$C$2,'[1]Tablou credit'!A77,IF([1]Ipoteze!$C$2&lt;='[1]Tablou credit'!$D$47,D76+1,0))</f>
        <v>67</v>
      </c>
      <c r="E77" s="38" t="e">
        <f t="shared" si="4"/>
        <v>#REF!</v>
      </c>
      <c r="F77" s="68" t="e">
        <f t="shared" ref="F77:F94" si="5">IF(D77=0,0,H76*$E$6/100/12)</f>
        <v>#REF!</v>
      </c>
      <c r="G77" s="74" t="e">
        <f t="shared" ref="G77:G94" si="6">E77+F77</f>
        <v>#REF!</v>
      </c>
      <c r="H77" s="71" t="e">
        <f t="shared" ref="H77:H106" si="7">H76-E77</f>
        <v>#REF!</v>
      </c>
      <c r="I77" s="16"/>
      <c r="J77" s="16"/>
      <c r="K77" s="62"/>
    </row>
    <row r="78" spans="1:11" x14ac:dyDescent="0.25">
      <c r="A78" s="62"/>
      <c r="B78" s="464"/>
      <c r="C78" s="38" t="s">
        <v>271</v>
      </c>
      <c r="D78" s="38">
        <f>IF('[1]Tablou credit'!A78&lt;=[1]Ipoteze!$C$2,'[1]Tablou credit'!A78,IF([1]Ipoteze!$C$2&lt;='[1]Tablou credit'!$D$47,D77+1,0))</f>
        <v>68</v>
      </c>
      <c r="E78" s="38" t="e">
        <f t="shared" si="4"/>
        <v>#REF!</v>
      </c>
      <c r="F78" s="68" t="e">
        <f t="shared" si="5"/>
        <v>#REF!</v>
      </c>
      <c r="G78" s="74" t="e">
        <f t="shared" si="6"/>
        <v>#REF!</v>
      </c>
      <c r="H78" s="71" t="e">
        <f t="shared" si="7"/>
        <v>#REF!</v>
      </c>
      <c r="I78" s="16"/>
      <c r="J78" s="16"/>
      <c r="K78" s="62"/>
    </row>
    <row r="79" spans="1:11" x14ac:dyDescent="0.25">
      <c r="A79" s="62"/>
      <c r="B79" s="464"/>
      <c r="C79" s="38" t="s">
        <v>271</v>
      </c>
      <c r="D79" s="38">
        <f>IF('[1]Tablou credit'!A79&lt;=[1]Ipoteze!$C$2,'[1]Tablou credit'!A79,IF([1]Ipoteze!$C$2&lt;='[1]Tablou credit'!$D$47,D78+1,0))</f>
        <v>69</v>
      </c>
      <c r="E79" s="38" t="e">
        <f t="shared" si="4"/>
        <v>#REF!</v>
      </c>
      <c r="F79" s="68" t="e">
        <f t="shared" si="5"/>
        <v>#REF!</v>
      </c>
      <c r="G79" s="74" t="e">
        <f t="shared" si="6"/>
        <v>#REF!</v>
      </c>
      <c r="H79" s="71" t="e">
        <f t="shared" si="7"/>
        <v>#REF!</v>
      </c>
      <c r="I79" s="16"/>
      <c r="J79" s="16"/>
      <c r="K79" s="62"/>
    </row>
    <row r="80" spans="1:11" x14ac:dyDescent="0.25">
      <c r="A80" s="62"/>
      <c r="B80" s="464"/>
      <c r="C80" s="38" t="s">
        <v>271</v>
      </c>
      <c r="D80" s="38">
        <f>IF('[1]Tablou credit'!A80&lt;=[1]Ipoteze!$C$2,'[1]Tablou credit'!A80,IF([1]Ipoteze!$C$2&lt;='[1]Tablou credit'!$D$47,D79+1,0))</f>
        <v>70</v>
      </c>
      <c r="E80" s="38" t="e">
        <f t="shared" si="4"/>
        <v>#REF!</v>
      </c>
      <c r="F80" s="68" t="e">
        <f t="shared" si="5"/>
        <v>#REF!</v>
      </c>
      <c r="G80" s="74" t="e">
        <f t="shared" si="6"/>
        <v>#REF!</v>
      </c>
      <c r="H80" s="71" t="e">
        <f t="shared" si="7"/>
        <v>#REF!</v>
      </c>
      <c r="I80" s="16"/>
      <c r="J80" s="16"/>
      <c r="K80" s="62"/>
    </row>
    <row r="81" spans="1:11" x14ac:dyDescent="0.25">
      <c r="A81" s="62"/>
      <c r="B81" s="464"/>
      <c r="C81" s="38" t="s">
        <v>271</v>
      </c>
      <c r="D81" s="38">
        <f>IF('[1]Tablou credit'!A81&lt;=[1]Ipoteze!$C$2,'[1]Tablou credit'!A81,IF([1]Ipoteze!$C$2&lt;='[1]Tablou credit'!$D$47,D80+1,0))</f>
        <v>71</v>
      </c>
      <c r="E81" s="38" t="e">
        <f t="shared" si="4"/>
        <v>#REF!</v>
      </c>
      <c r="F81" s="68" t="e">
        <f t="shared" si="5"/>
        <v>#REF!</v>
      </c>
      <c r="G81" s="74" t="e">
        <f t="shared" si="6"/>
        <v>#REF!</v>
      </c>
      <c r="H81" s="71" t="e">
        <f t="shared" si="7"/>
        <v>#REF!</v>
      </c>
      <c r="I81" s="16"/>
      <c r="J81" s="16"/>
      <c r="K81" s="62"/>
    </row>
    <row r="82" spans="1:11" x14ac:dyDescent="0.25">
      <c r="A82" s="62"/>
      <c r="B82" s="465"/>
      <c r="C82" s="38" t="s">
        <v>271</v>
      </c>
      <c r="D82" s="38">
        <f>IF('[1]Tablou credit'!A82&lt;=[1]Ipoteze!$C$2,'[1]Tablou credit'!A82,IF([1]Ipoteze!$C$2&lt;='[1]Tablou credit'!$D$47,D81+1,0))</f>
        <v>72</v>
      </c>
      <c r="E82" s="38" t="e">
        <f t="shared" si="4"/>
        <v>#REF!</v>
      </c>
      <c r="F82" s="68" t="e">
        <f t="shared" si="5"/>
        <v>#REF!</v>
      </c>
      <c r="G82" s="74" t="e">
        <f t="shared" si="6"/>
        <v>#REF!</v>
      </c>
      <c r="H82" s="71" t="e">
        <f t="shared" si="7"/>
        <v>#REF!</v>
      </c>
      <c r="I82" s="16"/>
      <c r="J82" s="16"/>
      <c r="K82" s="62"/>
    </row>
    <row r="83" spans="1:11" x14ac:dyDescent="0.25">
      <c r="A83" s="62"/>
      <c r="B83" s="463" t="str">
        <f>IF([1]Ipoteze!C2&gt;24,"Anul 4 de prognoza",IF([1]Ipoteze!C2&gt;12,"Anul 5 de prognoza","Anul 6 de prognoza"))</f>
        <v>Anul 5 de prognoza</v>
      </c>
      <c r="C83" s="38" t="s">
        <v>271</v>
      </c>
      <c r="D83" s="38">
        <f>IF('[1]Tablou credit'!A83&lt;=[1]Ipoteze!$C$2,'[1]Tablou credit'!A83,IF([1]Ipoteze!$C$2&lt;='[1]Tablou credit'!$D$47,D82+1,0))</f>
        <v>73</v>
      </c>
      <c r="E83" s="38" t="e">
        <f t="shared" si="4"/>
        <v>#REF!</v>
      </c>
      <c r="F83" s="68" t="e">
        <f t="shared" si="5"/>
        <v>#REF!</v>
      </c>
      <c r="G83" s="74" t="e">
        <f t="shared" si="6"/>
        <v>#REF!</v>
      </c>
      <c r="H83" s="71" t="e">
        <f t="shared" si="7"/>
        <v>#REF!</v>
      </c>
      <c r="I83" s="16"/>
      <c r="J83" s="16"/>
      <c r="K83" s="62"/>
    </row>
    <row r="84" spans="1:11" x14ac:dyDescent="0.25">
      <c r="A84" s="62"/>
      <c r="B84" s="464"/>
      <c r="C84" s="38" t="s">
        <v>271</v>
      </c>
      <c r="D84" s="38">
        <f>IF('[1]Tablou credit'!A84&lt;=[1]Ipoteze!$C$2,'[1]Tablou credit'!A84,IF([1]Ipoteze!$C$2&lt;='[1]Tablou credit'!$D$47,D83+1,0))</f>
        <v>74</v>
      </c>
      <c r="E84" s="38" t="e">
        <f t="shared" si="4"/>
        <v>#REF!</v>
      </c>
      <c r="F84" s="68" t="e">
        <f t="shared" si="5"/>
        <v>#REF!</v>
      </c>
      <c r="G84" s="74" t="e">
        <f t="shared" si="6"/>
        <v>#REF!</v>
      </c>
      <c r="H84" s="71" t="e">
        <f t="shared" si="7"/>
        <v>#REF!</v>
      </c>
      <c r="I84" s="16"/>
      <c r="J84" s="16"/>
      <c r="K84" s="62"/>
    </row>
    <row r="85" spans="1:11" x14ac:dyDescent="0.25">
      <c r="A85" s="62"/>
      <c r="B85" s="464"/>
      <c r="C85" s="38" t="s">
        <v>271</v>
      </c>
      <c r="D85" s="38">
        <f>IF('[1]Tablou credit'!A85&lt;=[1]Ipoteze!$C$2,'[1]Tablou credit'!A85,IF([1]Ipoteze!$C$2&lt;='[1]Tablou credit'!$D$47,D84+1,0))</f>
        <v>75</v>
      </c>
      <c r="E85" s="38" t="e">
        <f t="shared" si="4"/>
        <v>#REF!</v>
      </c>
      <c r="F85" s="68" t="e">
        <f t="shared" si="5"/>
        <v>#REF!</v>
      </c>
      <c r="G85" s="74" t="e">
        <f t="shared" si="6"/>
        <v>#REF!</v>
      </c>
      <c r="H85" s="71" t="e">
        <f t="shared" si="7"/>
        <v>#REF!</v>
      </c>
      <c r="I85" s="16"/>
      <c r="J85" s="16"/>
      <c r="K85" s="62"/>
    </row>
    <row r="86" spans="1:11" x14ac:dyDescent="0.25">
      <c r="A86" s="62"/>
      <c r="B86" s="464"/>
      <c r="C86" s="38" t="s">
        <v>271</v>
      </c>
      <c r="D86" s="38">
        <f>IF('[1]Tablou credit'!A86&lt;=[1]Ipoteze!$C$2,'[1]Tablou credit'!A86,IF([1]Ipoteze!$C$2&lt;='[1]Tablou credit'!$D$47,D85+1,0))</f>
        <v>76</v>
      </c>
      <c r="E86" s="38" t="e">
        <f t="shared" si="4"/>
        <v>#REF!</v>
      </c>
      <c r="F86" s="68" t="e">
        <f t="shared" si="5"/>
        <v>#REF!</v>
      </c>
      <c r="G86" s="74" t="e">
        <f t="shared" si="6"/>
        <v>#REF!</v>
      </c>
      <c r="H86" s="71" t="e">
        <f t="shared" si="7"/>
        <v>#REF!</v>
      </c>
      <c r="I86" s="16"/>
      <c r="J86" s="16"/>
      <c r="K86" s="62"/>
    </row>
    <row r="87" spans="1:11" x14ac:dyDescent="0.25">
      <c r="A87" s="62"/>
      <c r="B87" s="464"/>
      <c r="C87" s="38" t="s">
        <v>271</v>
      </c>
      <c r="D87" s="38">
        <f>IF('[1]Tablou credit'!A87&lt;=[1]Ipoteze!$C$2,'[1]Tablou credit'!A87,IF([1]Ipoteze!$C$2&lt;='[1]Tablou credit'!$D$47,D86+1,0))</f>
        <v>77</v>
      </c>
      <c r="E87" s="38" t="e">
        <f t="shared" si="4"/>
        <v>#REF!</v>
      </c>
      <c r="F87" s="68" t="e">
        <f t="shared" si="5"/>
        <v>#REF!</v>
      </c>
      <c r="G87" s="74" t="e">
        <f t="shared" si="6"/>
        <v>#REF!</v>
      </c>
      <c r="H87" s="71" t="e">
        <f t="shared" si="7"/>
        <v>#REF!</v>
      </c>
      <c r="I87" s="16"/>
      <c r="J87" s="16"/>
      <c r="K87" s="62"/>
    </row>
    <row r="88" spans="1:11" x14ac:dyDescent="0.25">
      <c r="A88" s="62"/>
      <c r="B88" s="464"/>
      <c r="C88" s="38" t="s">
        <v>271</v>
      </c>
      <c r="D88" s="38">
        <f>IF('[1]Tablou credit'!A88&lt;=[1]Ipoteze!$C$2,'[1]Tablou credit'!A88,IF([1]Ipoteze!$C$2&lt;='[1]Tablou credit'!$D$47,D87+1,0))</f>
        <v>78</v>
      </c>
      <c r="E88" s="38" t="e">
        <f t="shared" si="4"/>
        <v>#REF!</v>
      </c>
      <c r="F88" s="68" t="e">
        <f t="shared" si="5"/>
        <v>#REF!</v>
      </c>
      <c r="G88" s="74" t="e">
        <f t="shared" si="6"/>
        <v>#REF!</v>
      </c>
      <c r="H88" s="71" t="e">
        <f t="shared" si="7"/>
        <v>#REF!</v>
      </c>
      <c r="I88" s="16"/>
      <c r="J88" s="16"/>
      <c r="K88" s="62"/>
    </row>
    <row r="89" spans="1:11" x14ac:dyDescent="0.25">
      <c r="A89" s="62"/>
      <c r="B89" s="464"/>
      <c r="C89" s="38" t="s">
        <v>271</v>
      </c>
      <c r="D89" s="38">
        <f>IF('[1]Tablou credit'!A89&lt;=[1]Ipoteze!$C$2,'[1]Tablou credit'!A89,IF([1]Ipoteze!$C$2&lt;='[1]Tablou credit'!$D$47,D88+1,0))</f>
        <v>79</v>
      </c>
      <c r="E89" s="38" t="e">
        <f t="shared" si="4"/>
        <v>#REF!</v>
      </c>
      <c r="F89" s="68" t="e">
        <f t="shared" si="5"/>
        <v>#REF!</v>
      </c>
      <c r="G89" s="74" t="e">
        <f t="shared" si="6"/>
        <v>#REF!</v>
      </c>
      <c r="H89" s="71" t="e">
        <f t="shared" si="7"/>
        <v>#REF!</v>
      </c>
      <c r="I89" s="16"/>
      <c r="J89" s="16"/>
      <c r="K89" s="62"/>
    </row>
    <row r="90" spans="1:11" x14ac:dyDescent="0.25">
      <c r="A90" s="62"/>
      <c r="B90" s="464"/>
      <c r="C90" s="38" t="s">
        <v>271</v>
      </c>
      <c r="D90" s="38">
        <f>IF('[1]Tablou credit'!A90&lt;=[1]Ipoteze!$C$2,'[1]Tablou credit'!A90,IF([1]Ipoteze!$C$2&lt;='[1]Tablou credit'!$D$47,D89+1,0))</f>
        <v>80</v>
      </c>
      <c r="E90" s="38" t="e">
        <f t="shared" si="4"/>
        <v>#REF!</v>
      </c>
      <c r="F90" s="68" t="e">
        <f t="shared" si="5"/>
        <v>#REF!</v>
      </c>
      <c r="G90" s="74" t="e">
        <f t="shared" si="6"/>
        <v>#REF!</v>
      </c>
      <c r="H90" s="71" t="e">
        <f t="shared" si="7"/>
        <v>#REF!</v>
      </c>
      <c r="I90" s="16"/>
      <c r="J90" s="16"/>
      <c r="K90" s="62"/>
    </row>
    <row r="91" spans="1:11" x14ac:dyDescent="0.25">
      <c r="A91" s="62"/>
      <c r="B91" s="464"/>
      <c r="C91" s="38" t="s">
        <v>271</v>
      </c>
      <c r="D91" s="38">
        <f>IF('[1]Tablou credit'!A91&lt;=[1]Ipoteze!$C$2,'[1]Tablou credit'!A91,IF([1]Ipoteze!$C$2&lt;='[1]Tablou credit'!$D$47,D90+1,0))</f>
        <v>81</v>
      </c>
      <c r="E91" s="38" t="e">
        <f t="shared" si="4"/>
        <v>#REF!</v>
      </c>
      <c r="F91" s="68" t="e">
        <f t="shared" si="5"/>
        <v>#REF!</v>
      </c>
      <c r="G91" s="74" t="e">
        <f t="shared" si="6"/>
        <v>#REF!</v>
      </c>
      <c r="H91" s="71" t="e">
        <f t="shared" si="7"/>
        <v>#REF!</v>
      </c>
      <c r="I91" s="16"/>
      <c r="J91" s="16"/>
      <c r="K91" s="62"/>
    </row>
    <row r="92" spans="1:11" x14ac:dyDescent="0.25">
      <c r="A92" s="62"/>
      <c r="B92" s="464"/>
      <c r="C92" s="38" t="s">
        <v>271</v>
      </c>
      <c r="D92" s="38">
        <f>IF('[1]Tablou credit'!A92&lt;=[1]Ipoteze!$C$2,'[1]Tablou credit'!A92,IF([1]Ipoteze!$C$2&lt;='[1]Tablou credit'!$D$47,D91+1,0))</f>
        <v>82</v>
      </c>
      <c r="E92" s="38" t="e">
        <f t="shared" si="4"/>
        <v>#REF!</v>
      </c>
      <c r="F92" s="68" t="e">
        <f t="shared" si="5"/>
        <v>#REF!</v>
      </c>
      <c r="G92" s="74" t="e">
        <f t="shared" si="6"/>
        <v>#REF!</v>
      </c>
      <c r="H92" s="71" t="e">
        <f t="shared" si="7"/>
        <v>#REF!</v>
      </c>
      <c r="I92" s="16"/>
      <c r="J92" s="16"/>
      <c r="K92" s="62"/>
    </row>
    <row r="93" spans="1:11" x14ac:dyDescent="0.25">
      <c r="A93" s="62"/>
      <c r="B93" s="464"/>
      <c r="C93" s="38" t="s">
        <v>271</v>
      </c>
      <c r="D93" s="38">
        <f>IF('[1]Tablou credit'!A93&lt;=[1]Ipoteze!$C$2,'[1]Tablou credit'!A93,IF([1]Ipoteze!$C$2&lt;='[1]Tablou credit'!$D$47,D92+1,0))</f>
        <v>83</v>
      </c>
      <c r="E93" s="38" t="e">
        <f t="shared" si="4"/>
        <v>#REF!</v>
      </c>
      <c r="F93" s="68" t="e">
        <f t="shared" si="5"/>
        <v>#REF!</v>
      </c>
      <c r="G93" s="74" t="e">
        <f t="shared" si="6"/>
        <v>#REF!</v>
      </c>
      <c r="H93" s="71" t="e">
        <f t="shared" si="7"/>
        <v>#REF!</v>
      </c>
      <c r="I93" s="16"/>
      <c r="J93" s="16"/>
      <c r="K93" s="62"/>
    </row>
    <row r="94" spans="1:11" x14ac:dyDescent="0.25">
      <c r="A94" s="62"/>
      <c r="B94" s="465"/>
      <c r="C94" s="38" t="s">
        <v>271</v>
      </c>
      <c r="D94" s="38">
        <f>IF('[1]Tablou credit'!A94&lt;=[1]Ipoteze!$C$2,'[1]Tablou credit'!A94,IF([1]Ipoteze!$C$2&lt;='[1]Tablou credit'!$D$47,D93+1,0))</f>
        <v>84</v>
      </c>
      <c r="E94" s="38" t="e">
        <f t="shared" si="4"/>
        <v>#REF!</v>
      </c>
      <c r="F94" s="68" t="e">
        <f t="shared" si="5"/>
        <v>#REF!</v>
      </c>
      <c r="G94" s="74" t="e">
        <f t="shared" si="6"/>
        <v>#REF!</v>
      </c>
      <c r="H94" s="71" t="e">
        <f t="shared" si="7"/>
        <v>#REF!</v>
      </c>
      <c r="I94" s="16"/>
      <c r="J94" s="16"/>
      <c r="K94" s="62"/>
    </row>
    <row r="95" spans="1:11" x14ac:dyDescent="0.25">
      <c r="A95" s="62"/>
      <c r="B95" s="466" t="str">
        <f>IF([1]Ipoteze!C2&gt;24,"Anul 5 de prognoza",IF([1]Ipoteze!C2&gt;12,"Anul 6 de prognoza","Anul 7 de prognoza"))</f>
        <v>Anul 6 de prognoza</v>
      </c>
      <c r="C95" s="38" t="s">
        <v>271</v>
      </c>
      <c r="D95" s="38">
        <f>IF('[1]Tablou credit'!A95&lt;=[1]Ipoteze!$C$2,'[1]Tablou credit'!A95,IF([1]Ipoteze!$C$2&lt;='[1]Tablou credit'!$D$47,D94+1,0))</f>
        <v>85</v>
      </c>
      <c r="E95" s="38" t="e">
        <f t="shared" si="4"/>
        <v>#REF!</v>
      </c>
      <c r="F95" s="68" t="e">
        <f t="shared" ref="F95:F106" si="8">ROUND(IF(D95=0,0,H94*$E$6/100/12),0)</f>
        <v>#REF!</v>
      </c>
      <c r="G95" s="74" t="e">
        <f t="shared" ref="G95:G106" si="9">ROUND(E95+F95,0)</f>
        <v>#REF!</v>
      </c>
      <c r="H95" s="71" t="e">
        <f t="shared" si="7"/>
        <v>#REF!</v>
      </c>
      <c r="I95" s="16"/>
      <c r="J95" s="16"/>
      <c r="K95" s="62"/>
    </row>
    <row r="96" spans="1:11" x14ac:dyDescent="0.25">
      <c r="A96" s="62"/>
      <c r="B96" s="466"/>
      <c r="C96" s="38" t="s">
        <v>271</v>
      </c>
      <c r="D96" s="38">
        <f>IF('[1]Tablou credit'!A96&lt;=[1]Ipoteze!$C$2,'[1]Tablou credit'!A96,IF([1]Ipoteze!$C$2&lt;='[1]Tablou credit'!$D$47,D95+1,0))</f>
        <v>86</v>
      </c>
      <c r="E96" s="38" t="e">
        <f t="shared" si="4"/>
        <v>#REF!</v>
      </c>
      <c r="F96" s="68" t="e">
        <f t="shared" si="8"/>
        <v>#REF!</v>
      </c>
      <c r="G96" s="74" t="e">
        <f t="shared" si="9"/>
        <v>#REF!</v>
      </c>
      <c r="H96" s="71" t="e">
        <f t="shared" si="7"/>
        <v>#REF!</v>
      </c>
      <c r="I96" s="16"/>
      <c r="J96" s="16"/>
      <c r="K96" s="62"/>
    </row>
    <row r="97" spans="1:11" x14ac:dyDescent="0.25">
      <c r="A97" s="62"/>
      <c r="B97" s="466"/>
      <c r="C97" s="38" t="s">
        <v>271</v>
      </c>
      <c r="D97" s="38">
        <f>IF('[1]Tablou credit'!A97&lt;=[1]Ipoteze!$C$2,'[1]Tablou credit'!A97,IF([1]Ipoteze!$C$2&lt;='[1]Tablou credit'!$D$47,D96+1,0))</f>
        <v>87</v>
      </c>
      <c r="E97" s="38" t="e">
        <f t="shared" si="4"/>
        <v>#REF!</v>
      </c>
      <c r="F97" s="68" t="e">
        <f t="shared" si="8"/>
        <v>#REF!</v>
      </c>
      <c r="G97" s="74" t="e">
        <f t="shared" si="9"/>
        <v>#REF!</v>
      </c>
      <c r="H97" s="71" t="e">
        <f t="shared" si="7"/>
        <v>#REF!</v>
      </c>
      <c r="I97" s="16"/>
      <c r="J97" s="16"/>
      <c r="K97" s="62"/>
    </row>
    <row r="98" spans="1:11" x14ac:dyDescent="0.25">
      <c r="A98" s="62"/>
      <c r="B98" s="466"/>
      <c r="C98" s="38" t="s">
        <v>271</v>
      </c>
      <c r="D98" s="38">
        <f>IF('[1]Tablou credit'!A98&lt;=[1]Ipoteze!$C$2,'[1]Tablou credit'!A98,IF([1]Ipoteze!$C$2&lt;='[1]Tablou credit'!$D$47,D97+1,0))</f>
        <v>88</v>
      </c>
      <c r="E98" s="38" t="e">
        <f t="shared" si="4"/>
        <v>#REF!</v>
      </c>
      <c r="F98" s="68" t="e">
        <f t="shared" si="8"/>
        <v>#REF!</v>
      </c>
      <c r="G98" s="74" t="e">
        <f t="shared" si="9"/>
        <v>#REF!</v>
      </c>
      <c r="H98" s="71" t="e">
        <f t="shared" si="7"/>
        <v>#REF!</v>
      </c>
      <c r="I98" s="16"/>
      <c r="J98" s="16"/>
      <c r="K98" s="62"/>
    </row>
    <row r="99" spans="1:11" x14ac:dyDescent="0.25">
      <c r="A99" s="62"/>
      <c r="B99" s="466"/>
      <c r="C99" s="38" t="s">
        <v>271</v>
      </c>
      <c r="D99" s="38">
        <f>IF('[1]Tablou credit'!A99&lt;=[1]Ipoteze!$C$2,'[1]Tablou credit'!A99,IF([1]Ipoteze!$C$2&lt;='[1]Tablou credit'!$D$47,D98+1,0))</f>
        <v>89</v>
      </c>
      <c r="E99" s="38" t="e">
        <f t="shared" si="4"/>
        <v>#REF!</v>
      </c>
      <c r="F99" s="68" t="e">
        <f t="shared" si="8"/>
        <v>#REF!</v>
      </c>
      <c r="G99" s="74" t="e">
        <f t="shared" si="9"/>
        <v>#REF!</v>
      </c>
      <c r="H99" s="71" t="e">
        <f t="shared" si="7"/>
        <v>#REF!</v>
      </c>
      <c r="I99" s="16"/>
      <c r="J99" s="16"/>
      <c r="K99" s="62"/>
    </row>
    <row r="100" spans="1:11" x14ac:dyDescent="0.25">
      <c r="A100" s="62"/>
      <c r="B100" s="466"/>
      <c r="C100" s="38" t="s">
        <v>271</v>
      </c>
      <c r="D100" s="38">
        <f>IF('[1]Tablou credit'!A100&lt;=[1]Ipoteze!$C$2,'[1]Tablou credit'!A100,IF([1]Ipoteze!$C$2&lt;='[1]Tablou credit'!$D$47,D99+1,0))</f>
        <v>90</v>
      </c>
      <c r="E100" s="38" t="e">
        <f t="shared" si="4"/>
        <v>#REF!</v>
      </c>
      <c r="F100" s="68" t="e">
        <f t="shared" si="8"/>
        <v>#REF!</v>
      </c>
      <c r="G100" s="74" t="e">
        <f t="shared" si="9"/>
        <v>#REF!</v>
      </c>
      <c r="H100" s="71" t="e">
        <f t="shared" si="7"/>
        <v>#REF!</v>
      </c>
      <c r="I100" s="16"/>
      <c r="J100" s="16"/>
      <c r="K100" s="62"/>
    </row>
    <row r="101" spans="1:11" x14ac:dyDescent="0.25">
      <c r="A101" s="62"/>
      <c r="B101" s="466"/>
      <c r="C101" s="38" t="s">
        <v>271</v>
      </c>
      <c r="D101" s="38">
        <f>IF('[1]Tablou credit'!A101&lt;=[1]Ipoteze!$C$2,'[1]Tablou credit'!A101,IF([1]Ipoteze!$C$2&lt;='[1]Tablou credit'!$D$47,D100+1,0))</f>
        <v>91</v>
      </c>
      <c r="E101" s="38" t="e">
        <f t="shared" si="4"/>
        <v>#REF!</v>
      </c>
      <c r="F101" s="68" t="e">
        <f t="shared" si="8"/>
        <v>#REF!</v>
      </c>
      <c r="G101" s="74" t="e">
        <f t="shared" si="9"/>
        <v>#REF!</v>
      </c>
      <c r="H101" s="71" t="e">
        <f t="shared" si="7"/>
        <v>#REF!</v>
      </c>
      <c r="I101" s="16"/>
      <c r="J101" s="16"/>
      <c r="K101" s="62"/>
    </row>
    <row r="102" spans="1:11" x14ac:dyDescent="0.25">
      <c r="A102" s="62"/>
      <c r="B102" s="466"/>
      <c r="C102" s="38" t="s">
        <v>271</v>
      </c>
      <c r="D102" s="38">
        <f>IF('[1]Tablou credit'!A102&lt;=[1]Ipoteze!$C$2,'[1]Tablou credit'!A102,IF([1]Ipoteze!$C$2&lt;='[1]Tablou credit'!$D$47,D101+1,0))</f>
        <v>92</v>
      </c>
      <c r="E102" s="38" t="e">
        <f t="shared" si="4"/>
        <v>#REF!</v>
      </c>
      <c r="F102" s="68" t="e">
        <f t="shared" si="8"/>
        <v>#REF!</v>
      </c>
      <c r="G102" s="74" t="e">
        <f t="shared" si="9"/>
        <v>#REF!</v>
      </c>
      <c r="H102" s="71" t="e">
        <f t="shared" si="7"/>
        <v>#REF!</v>
      </c>
      <c r="I102" s="16"/>
      <c r="J102" s="16"/>
      <c r="K102" s="62"/>
    </row>
    <row r="103" spans="1:11" x14ac:dyDescent="0.25">
      <c r="A103" s="62"/>
      <c r="B103" s="466"/>
      <c r="C103" s="38" t="s">
        <v>271</v>
      </c>
      <c r="D103" s="38">
        <f>IF('[1]Tablou credit'!A103&lt;=[1]Ipoteze!$C$2,'[1]Tablou credit'!A103,IF([1]Ipoteze!$C$2&lt;='[1]Tablou credit'!$D$47,D102+1,0))</f>
        <v>93</v>
      </c>
      <c r="E103" s="38" t="e">
        <f t="shared" si="4"/>
        <v>#REF!</v>
      </c>
      <c r="F103" s="68" t="e">
        <f t="shared" si="8"/>
        <v>#REF!</v>
      </c>
      <c r="G103" s="74" t="e">
        <f t="shared" si="9"/>
        <v>#REF!</v>
      </c>
      <c r="H103" s="71" t="e">
        <f t="shared" si="7"/>
        <v>#REF!</v>
      </c>
      <c r="I103" s="16"/>
      <c r="J103" s="16"/>
      <c r="K103" s="62"/>
    </row>
    <row r="104" spans="1:11" x14ac:dyDescent="0.25">
      <c r="A104" s="62"/>
      <c r="B104" s="466"/>
      <c r="C104" s="38" t="s">
        <v>271</v>
      </c>
      <c r="D104" s="38">
        <f>IF('[1]Tablou credit'!A104&lt;=[1]Ipoteze!$C$2,'[1]Tablou credit'!A104,IF([1]Ipoteze!$C$2&lt;='[1]Tablou credit'!$D$47,D103+1,0))</f>
        <v>94</v>
      </c>
      <c r="E104" s="38" t="e">
        <f t="shared" si="4"/>
        <v>#REF!</v>
      </c>
      <c r="F104" s="68" t="e">
        <f t="shared" si="8"/>
        <v>#REF!</v>
      </c>
      <c r="G104" s="74" t="e">
        <f t="shared" si="9"/>
        <v>#REF!</v>
      </c>
      <c r="H104" s="71" t="e">
        <f t="shared" si="7"/>
        <v>#REF!</v>
      </c>
      <c r="I104" s="16"/>
      <c r="J104" s="16"/>
      <c r="K104" s="62"/>
    </row>
    <row r="105" spans="1:11" x14ac:dyDescent="0.25">
      <c r="A105" s="62"/>
      <c r="B105" s="466"/>
      <c r="C105" s="38" t="s">
        <v>271</v>
      </c>
      <c r="D105" s="38">
        <f>IF('[1]Tablou credit'!A105&lt;=[1]Ipoteze!$C$2,'[1]Tablou credit'!A105,IF([1]Ipoteze!$C$2&lt;='[1]Tablou credit'!$D$47,D104+1,0))</f>
        <v>95</v>
      </c>
      <c r="E105" s="38" t="e">
        <f t="shared" si="4"/>
        <v>#REF!</v>
      </c>
      <c r="F105" s="68" t="e">
        <f t="shared" si="8"/>
        <v>#REF!</v>
      </c>
      <c r="G105" s="74" t="e">
        <f t="shared" si="9"/>
        <v>#REF!</v>
      </c>
      <c r="H105" s="71" t="e">
        <f t="shared" si="7"/>
        <v>#REF!</v>
      </c>
      <c r="I105" s="16"/>
      <c r="J105" s="16"/>
      <c r="K105" s="62"/>
    </row>
    <row r="106" spans="1:11" x14ac:dyDescent="0.25">
      <c r="A106" s="62"/>
      <c r="B106" s="466"/>
      <c r="C106" s="38" t="s">
        <v>271</v>
      </c>
      <c r="D106" s="38">
        <f>IF('[1]Tablou credit'!A106&lt;=[1]Ipoteze!$C$2,'[1]Tablou credit'!A106,IF([1]Ipoteze!$C$2&lt;='[1]Tablou credit'!$D$47,D105+1,0))</f>
        <v>96</v>
      </c>
      <c r="E106" s="38" t="e">
        <f t="shared" si="4"/>
        <v>#REF!</v>
      </c>
      <c r="F106" s="68" t="e">
        <f t="shared" si="8"/>
        <v>#REF!</v>
      </c>
      <c r="G106" s="74" t="e">
        <f t="shared" si="9"/>
        <v>#REF!</v>
      </c>
      <c r="H106" s="71" t="e">
        <f t="shared" si="7"/>
        <v>#REF!</v>
      </c>
      <c r="I106" s="16"/>
      <c r="J106" s="16"/>
      <c r="K106" s="62"/>
    </row>
    <row r="107" spans="1:11" ht="15.75" thickBot="1" x14ac:dyDescent="0.3">
      <c r="A107" s="62"/>
      <c r="B107" s="467" t="s">
        <v>168</v>
      </c>
      <c r="C107" s="467"/>
      <c r="D107" s="34"/>
      <c r="E107" s="34" t="e">
        <f>SUM(E11:E106)</f>
        <v>#REF!</v>
      </c>
      <c r="F107" s="69" t="e">
        <f>SUM(F11:F106)</f>
        <v>#REF!</v>
      </c>
      <c r="G107" s="75" t="e">
        <f>SUM(G11:G106)</f>
        <v>#REF!</v>
      </c>
      <c r="H107" s="72" t="e">
        <f>H106</f>
        <v>#REF!</v>
      </c>
      <c r="I107" s="16"/>
      <c r="J107" s="16"/>
      <c r="K107" s="62"/>
    </row>
    <row r="108" spans="1:11" x14ac:dyDescent="0.25">
      <c r="A108" s="62"/>
      <c r="B108" s="39"/>
      <c r="C108" s="40"/>
      <c r="D108" s="40"/>
      <c r="E108" s="40"/>
      <c r="F108" s="40"/>
      <c r="G108" s="40"/>
      <c r="H108" s="17"/>
      <c r="I108" s="16"/>
      <c r="J108" s="16"/>
      <c r="K108" s="62"/>
    </row>
    <row r="109" spans="1:11" x14ac:dyDescent="0.25">
      <c r="A109" s="62"/>
      <c r="B109" s="39"/>
      <c r="C109" s="40"/>
      <c r="D109" s="40"/>
      <c r="E109" s="40"/>
      <c r="F109" s="40"/>
      <c r="G109" s="40"/>
      <c r="H109" s="17"/>
      <c r="I109" s="16"/>
      <c r="J109" s="16"/>
      <c r="K109" s="62"/>
    </row>
    <row r="110" spans="1:11" x14ac:dyDescent="0.25">
      <c r="A110" s="62"/>
      <c r="B110" s="468" t="s">
        <v>277</v>
      </c>
      <c r="C110" s="469"/>
      <c r="D110" s="469"/>
      <c r="E110" s="469"/>
      <c r="F110" s="469"/>
      <c r="G110" s="469"/>
      <c r="H110" s="469"/>
      <c r="I110" s="469"/>
      <c r="J110" s="470"/>
      <c r="K110" s="62"/>
    </row>
    <row r="111" spans="1:11" ht="22.5" x14ac:dyDescent="0.25">
      <c r="A111" s="62"/>
      <c r="B111" s="35" t="s">
        <v>278</v>
      </c>
      <c r="C111" s="35" t="str">
        <f>B11</f>
        <v>Anul 1 de implementare</v>
      </c>
      <c r="D111" s="35" t="str">
        <f>B23</f>
        <v>Anul 2 de implementare</v>
      </c>
      <c r="E111" s="34" t="str">
        <f>B35</f>
        <v>Anul 1 de prognoza</v>
      </c>
      <c r="F111" s="34" t="str">
        <f>B47</f>
        <v>Anul 2 de prognoza</v>
      </c>
      <c r="G111" s="34" t="str">
        <f>B59</f>
        <v>Anul 3 de prognoza</v>
      </c>
      <c r="H111" s="34" t="str">
        <f>B71</f>
        <v>Anul 4 de prognoza</v>
      </c>
      <c r="I111" s="34" t="str">
        <f>B83</f>
        <v>Anul 5 de prognoza</v>
      </c>
      <c r="J111" s="34" t="str">
        <f>B95</f>
        <v>Anul 6 de prognoza</v>
      </c>
      <c r="K111" s="62"/>
    </row>
    <row r="112" spans="1:11" x14ac:dyDescent="0.25">
      <c r="A112" s="62"/>
      <c r="B112" s="41" t="s">
        <v>279</v>
      </c>
      <c r="C112" s="42">
        <f>SUM(E11:E22)</f>
        <v>0</v>
      </c>
      <c r="D112" s="42">
        <f>SUM(E23:E34)</f>
        <v>0</v>
      </c>
      <c r="E112" s="42" t="e">
        <f>SUM(E35:E46)</f>
        <v>#REF!</v>
      </c>
      <c r="F112" s="42" t="e">
        <f>SUM(E47:E58)</f>
        <v>#REF!</v>
      </c>
      <c r="G112" s="42" t="e">
        <f>SUM(E59:E70)</f>
        <v>#REF!</v>
      </c>
      <c r="H112" s="42" t="e">
        <f>SUM(E71:E82)</f>
        <v>#REF!</v>
      </c>
      <c r="I112" s="42" t="e">
        <f>SUM(E83:E94)</f>
        <v>#REF!</v>
      </c>
      <c r="J112" s="42" t="e">
        <f>SUM(E95:E106)</f>
        <v>#REF!</v>
      </c>
      <c r="K112" s="62"/>
    </row>
    <row r="113" spans="1:11" x14ac:dyDescent="0.25">
      <c r="A113" s="62"/>
      <c r="B113" s="41" t="s">
        <v>280</v>
      </c>
      <c r="C113" s="42" t="e">
        <f>SUM(F11:F22)</f>
        <v>#REF!</v>
      </c>
      <c r="D113" s="42" t="e">
        <f>SUM(F23:F34)</f>
        <v>#REF!</v>
      </c>
      <c r="E113" s="42" t="e">
        <f>SUM(F35:F46)</f>
        <v>#REF!</v>
      </c>
      <c r="F113" s="42" t="e">
        <f>SUM(F47:F58)</f>
        <v>#REF!</v>
      </c>
      <c r="G113" s="42" t="e">
        <f>SUM(F59:F70)</f>
        <v>#REF!</v>
      </c>
      <c r="H113" s="42" t="e">
        <f>SUM(F71:F82)</f>
        <v>#REF!</v>
      </c>
      <c r="I113" s="42" t="e">
        <f>SUM(F83:F94)</f>
        <v>#REF!</v>
      </c>
      <c r="J113" s="42" t="e">
        <f>SUM(F95:F106)</f>
        <v>#REF!</v>
      </c>
      <c r="K113" s="62"/>
    </row>
    <row r="114" spans="1:11" x14ac:dyDescent="0.25">
      <c r="A114" s="62"/>
      <c r="B114" s="35" t="s">
        <v>281</v>
      </c>
      <c r="C114" s="34" t="e">
        <f t="shared" ref="C114:J114" si="10">SUM(C112:C113)</f>
        <v>#REF!</v>
      </c>
      <c r="D114" s="34" t="e">
        <f t="shared" si="10"/>
        <v>#REF!</v>
      </c>
      <c r="E114" s="34" t="e">
        <f t="shared" si="10"/>
        <v>#REF!</v>
      </c>
      <c r="F114" s="34" t="e">
        <f t="shared" si="10"/>
        <v>#REF!</v>
      </c>
      <c r="G114" s="34" t="e">
        <f t="shared" si="10"/>
        <v>#REF!</v>
      </c>
      <c r="H114" s="34" t="e">
        <f t="shared" si="10"/>
        <v>#REF!</v>
      </c>
      <c r="I114" s="34" t="e">
        <f>SUM(I112:I113)</f>
        <v>#REF!</v>
      </c>
      <c r="J114" s="34" t="e">
        <f t="shared" si="10"/>
        <v>#REF!</v>
      </c>
      <c r="K114" s="62"/>
    </row>
    <row r="115" spans="1:11" x14ac:dyDescent="0.25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</row>
    <row r="116" spans="1:11" x14ac:dyDescent="0.25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</row>
  </sheetData>
  <mergeCells count="16">
    <mergeCell ref="C10:D10"/>
    <mergeCell ref="B2:E2"/>
    <mergeCell ref="B4:D5"/>
    <mergeCell ref="B6:D6"/>
    <mergeCell ref="B7:D7"/>
    <mergeCell ref="B8:D8"/>
    <mergeCell ref="B83:B94"/>
    <mergeCell ref="B95:B106"/>
    <mergeCell ref="B107:C107"/>
    <mergeCell ref="B110:J110"/>
    <mergeCell ref="B11:B22"/>
    <mergeCell ref="B23:B34"/>
    <mergeCell ref="B35:B46"/>
    <mergeCell ref="B47:B58"/>
    <mergeCell ref="B59:B70"/>
    <mergeCell ref="B71:B8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Z43"/>
  <sheetViews>
    <sheetView zoomScale="70" zoomScaleNormal="70" workbookViewId="0">
      <pane xSplit="1" topLeftCell="B1" activePane="topRight" state="frozen"/>
      <selection pane="topRight" activeCell="A2" sqref="A2:N40"/>
    </sheetView>
  </sheetViews>
  <sheetFormatPr defaultRowHeight="15" x14ac:dyDescent="0.25"/>
  <cols>
    <col min="1" max="1" width="62.7109375" customWidth="1"/>
    <col min="2" max="2" width="13.85546875" bestFit="1" customWidth="1"/>
  </cols>
  <sheetData>
    <row r="1" spans="1:26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15.75" thickBot="1" x14ac:dyDescent="0.3">
      <c r="A2" s="16"/>
      <c r="B2" s="16"/>
      <c r="C2" s="43">
        <v>1</v>
      </c>
      <c r="D2" s="43">
        <v>2</v>
      </c>
      <c r="E2" s="43">
        <v>3</v>
      </c>
      <c r="F2" s="43">
        <v>4</v>
      </c>
      <c r="G2" s="43">
        <v>5</v>
      </c>
      <c r="H2" s="43">
        <v>6</v>
      </c>
      <c r="I2" s="43">
        <v>7</v>
      </c>
      <c r="J2" s="43">
        <v>8</v>
      </c>
      <c r="K2" s="43">
        <v>9</v>
      </c>
      <c r="L2" s="43">
        <v>10</v>
      </c>
      <c r="M2" s="43">
        <v>11</v>
      </c>
      <c r="N2" s="43">
        <v>12</v>
      </c>
      <c r="O2" s="43">
        <v>13</v>
      </c>
      <c r="P2" s="43">
        <v>14</v>
      </c>
      <c r="Q2" s="43">
        <v>15</v>
      </c>
      <c r="R2" s="43">
        <v>16</v>
      </c>
      <c r="S2" s="43">
        <v>17</v>
      </c>
      <c r="T2" s="43">
        <v>18</v>
      </c>
      <c r="U2" s="43">
        <v>19</v>
      </c>
      <c r="V2" s="43">
        <v>20</v>
      </c>
      <c r="W2" s="43">
        <v>21</v>
      </c>
      <c r="X2" s="43">
        <v>22</v>
      </c>
      <c r="Y2" s="43">
        <v>23</v>
      </c>
      <c r="Z2" s="43">
        <v>24</v>
      </c>
    </row>
    <row r="3" spans="1:26" x14ac:dyDescent="0.25">
      <c r="A3" s="476" t="s">
        <v>203</v>
      </c>
      <c r="B3" s="477" t="s">
        <v>282</v>
      </c>
      <c r="C3" s="479" t="s">
        <v>283</v>
      </c>
      <c r="D3" s="479"/>
      <c r="E3" s="479"/>
      <c r="F3" s="479"/>
      <c r="G3" s="480"/>
      <c r="H3" s="480"/>
      <c r="I3" s="480"/>
      <c r="J3" s="480"/>
      <c r="K3" s="480"/>
      <c r="L3" s="480"/>
      <c r="M3" s="480"/>
      <c r="N3" s="481"/>
      <c r="O3" s="482" t="s">
        <v>284</v>
      </c>
      <c r="P3" s="483"/>
      <c r="Q3" s="483"/>
      <c r="R3" s="483"/>
      <c r="S3" s="484"/>
      <c r="T3" s="484"/>
      <c r="U3" s="484"/>
      <c r="V3" s="484"/>
      <c r="W3" s="484"/>
      <c r="X3" s="484"/>
      <c r="Y3" s="484"/>
      <c r="Z3" s="485"/>
    </row>
    <row r="4" spans="1:26" x14ac:dyDescent="0.25">
      <c r="A4" s="476"/>
      <c r="B4" s="478"/>
      <c r="C4" s="44" t="s">
        <v>285</v>
      </c>
      <c r="D4" s="44" t="s">
        <v>286</v>
      </c>
      <c r="E4" s="44" t="s">
        <v>287</v>
      </c>
      <c r="F4" s="44" t="s">
        <v>288</v>
      </c>
      <c r="G4" s="44" t="s">
        <v>289</v>
      </c>
      <c r="H4" s="44" t="s">
        <v>290</v>
      </c>
      <c r="I4" s="44" t="s">
        <v>291</v>
      </c>
      <c r="J4" s="44" t="s">
        <v>292</v>
      </c>
      <c r="K4" s="44" t="s">
        <v>293</v>
      </c>
      <c r="L4" s="44" t="s">
        <v>294</v>
      </c>
      <c r="M4" s="44" t="s">
        <v>295</v>
      </c>
      <c r="N4" s="78" t="s">
        <v>296</v>
      </c>
      <c r="O4" s="82" t="s">
        <v>285</v>
      </c>
      <c r="P4" s="44" t="s">
        <v>286</v>
      </c>
      <c r="Q4" s="44" t="s">
        <v>287</v>
      </c>
      <c r="R4" s="44" t="s">
        <v>288</v>
      </c>
      <c r="S4" s="44" t="s">
        <v>289</v>
      </c>
      <c r="T4" s="44" t="s">
        <v>290</v>
      </c>
      <c r="U4" s="44" t="s">
        <v>291</v>
      </c>
      <c r="V4" s="44" t="s">
        <v>292</v>
      </c>
      <c r="W4" s="44" t="s">
        <v>293</v>
      </c>
      <c r="X4" s="44" t="s">
        <v>294</v>
      </c>
      <c r="Y4" s="44" t="s">
        <v>295</v>
      </c>
      <c r="Z4" s="83" t="s">
        <v>296</v>
      </c>
    </row>
    <row r="5" spans="1:26" ht="22.5" x14ac:dyDescent="0.25">
      <c r="A5" s="45" t="s">
        <v>208</v>
      </c>
      <c r="B5" s="46">
        <f>DG!X12</f>
        <v>0</v>
      </c>
      <c r="C5" s="47" t="str">
        <f>IF(COUNTIF(C6:C8,"x")&gt;0,"x","")</f>
        <v/>
      </c>
      <c r="D5" s="47" t="str">
        <f t="shared" ref="D5:Z5" si="0">IF(COUNTIF(D6:D8,"x")&gt;0,"x","")</f>
        <v/>
      </c>
      <c r="E5" s="47" t="str">
        <f>IF(COUNTIF(E6:E8,"x")&gt;0,"x","")</f>
        <v/>
      </c>
      <c r="F5" s="47" t="str">
        <f t="shared" si="0"/>
        <v/>
      </c>
      <c r="G5" s="47" t="str">
        <f t="shared" si="0"/>
        <v/>
      </c>
      <c r="H5" s="47" t="str">
        <f t="shared" si="0"/>
        <v/>
      </c>
      <c r="I5" s="47" t="str">
        <f t="shared" si="0"/>
        <v/>
      </c>
      <c r="J5" s="47" t="str">
        <f t="shared" si="0"/>
        <v/>
      </c>
      <c r="K5" s="47" t="str">
        <f t="shared" si="0"/>
        <v/>
      </c>
      <c r="L5" s="47" t="str">
        <f t="shared" si="0"/>
        <v/>
      </c>
      <c r="M5" s="47" t="str">
        <f t="shared" si="0"/>
        <v/>
      </c>
      <c r="N5" s="79" t="str">
        <f>IF(COUNTIF(N6:N8,"x")&gt;0,"x","")</f>
        <v/>
      </c>
      <c r="O5" s="84" t="str">
        <f t="shared" si="0"/>
        <v/>
      </c>
      <c r="P5" s="47" t="str">
        <f t="shared" si="0"/>
        <v/>
      </c>
      <c r="Q5" s="47" t="str">
        <f t="shared" si="0"/>
        <v/>
      </c>
      <c r="R5" s="47" t="str">
        <f t="shared" si="0"/>
        <v/>
      </c>
      <c r="S5" s="47" t="str">
        <f t="shared" si="0"/>
        <v/>
      </c>
      <c r="T5" s="47" t="str">
        <f t="shared" si="0"/>
        <v/>
      </c>
      <c r="U5" s="47" t="str">
        <f t="shared" si="0"/>
        <v/>
      </c>
      <c r="V5" s="47" t="str">
        <f t="shared" si="0"/>
        <v/>
      </c>
      <c r="W5" s="47" t="str">
        <f t="shared" si="0"/>
        <v/>
      </c>
      <c r="X5" s="47" t="str">
        <f t="shared" si="0"/>
        <v/>
      </c>
      <c r="Y5" s="47" t="str">
        <f t="shared" si="0"/>
        <v/>
      </c>
      <c r="Z5" s="85" t="str">
        <f t="shared" si="0"/>
        <v/>
      </c>
    </row>
    <row r="6" spans="1:26" x14ac:dyDescent="0.25">
      <c r="A6" s="48" t="s">
        <v>209</v>
      </c>
      <c r="B6" s="18">
        <f>DG!X8</f>
        <v>0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80"/>
      <c r="O6" s="86"/>
      <c r="P6" s="49"/>
      <c r="Q6" s="49"/>
      <c r="R6" s="49"/>
      <c r="S6" s="49"/>
      <c r="T6" s="49"/>
      <c r="U6" s="49"/>
      <c r="V6" s="49"/>
      <c r="W6" s="49"/>
      <c r="X6" s="49"/>
      <c r="Y6" s="49"/>
      <c r="Z6" s="87"/>
    </row>
    <row r="7" spans="1:26" x14ac:dyDescent="0.25">
      <c r="A7" s="48" t="s">
        <v>210</v>
      </c>
      <c r="B7" s="18">
        <f>DG!X9</f>
        <v>0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80"/>
      <c r="O7" s="86"/>
      <c r="P7" s="49"/>
      <c r="Q7" s="49"/>
      <c r="R7" s="49"/>
      <c r="S7" s="49"/>
      <c r="T7" s="49"/>
      <c r="U7" s="49"/>
      <c r="V7" s="49"/>
      <c r="W7" s="49"/>
      <c r="X7" s="49"/>
      <c r="Y7" s="49"/>
      <c r="Z7" s="87"/>
    </row>
    <row r="8" spans="1:26" ht="22.5" x14ac:dyDescent="0.25">
      <c r="A8" s="48" t="s">
        <v>211</v>
      </c>
      <c r="B8" s="18">
        <f>DG!X10</f>
        <v>0</v>
      </c>
      <c r="C8" s="49"/>
      <c r="D8" s="49"/>
      <c r="F8" s="49"/>
      <c r="G8" s="49"/>
      <c r="H8" s="49"/>
      <c r="I8" s="49"/>
      <c r="J8" s="49"/>
      <c r="K8" s="49"/>
      <c r="L8" s="49"/>
      <c r="M8" s="49"/>
      <c r="N8" s="80"/>
      <c r="O8" s="86"/>
      <c r="P8" s="49"/>
      <c r="Q8" s="49"/>
      <c r="R8" s="49"/>
      <c r="S8" s="49"/>
      <c r="T8" s="49"/>
      <c r="U8" s="49"/>
      <c r="V8" s="49"/>
      <c r="W8" s="49"/>
      <c r="X8" s="49"/>
      <c r="Y8" s="49"/>
      <c r="Z8" s="87"/>
    </row>
    <row r="9" spans="1:26" x14ac:dyDescent="0.25">
      <c r="A9" s="48" t="s">
        <v>542</v>
      </c>
      <c r="B9" s="18">
        <f>DG!X11</f>
        <v>0</v>
      </c>
      <c r="C9" s="49"/>
      <c r="D9" s="49"/>
      <c r="F9" s="49"/>
      <c r="G9" s="49"/>
      <c r="H9" s="49"/>
      <c r="I9" s="49"/>
      <c r="J9" s="49"/>
      <c r="K9" s="49"/>
      <c r="L9" s="49"/>
      <c r="M9" s="49"/>
      <c r="N9" s="80"/>
      <c r="O9" s="86"/>
      <c r="P9" s="49"/>
      <c r="Q9" s="49"/>
      <c r="R9" s="49"/>
      <c r="S9" s="49"/>
      <c r="T9" s="49"/>
      <c r="U9" s="49"/>
      <c r="V9" s="49"/>
      <c r="W9" s="49"/>
      <c r="X9" s="49"/>
      <c r="Y9" s="49"/>
      <c r="Z9" s="87"/>
    </row>
    <row r="10" spans="1:26" ht="22.5" x14ac:dyDescent="0.25">
      <c r="A10" s="45" t="s">
        <v>212</v>
      </c>
      <c r="B10" s="46">
        <f>DG!X14</f>
        <v>0</v>
      </c>
      <c r="C10" s="36"/>
      <c r="D10" s="36"/>
      <c r="E10" s="36"/>
      <c r="F10" s="50"/>
      <c r="G10" s="50"/>
      <c r="H10" s="50"/>
      <c r="I10" s="50"/>
      <c r="J10" s="50"/>
      <c r="K10" s="50"/>
      <c r="L10" s="50"/>
      <c r="M10" s="50"/>
      <c r="N10" s="81"/>
      <c r="O10" s="88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89"/>
    </row>
    <row r="11" spans="1:26" ht="22.5" x14ac:dyDescent="0.25">
      <c r="A11" s="45" t="s">
        <v>213</v>
      </c>
      <c r="B11" s="46">
        <f>DG!X40</f>
        <v>19564.466278200001</v>
      </c>
      <c r="C11" s="47" t="str">
        <f>IF(COUNTIF(C12:C17,"x")&gt;0,"x","")</f>
        <v>x</v>
      </c>
      <c r="D11" s="47" t="str">
        <f t="shared" ref="D11:Z11" si="1">IF(COUNTIF(D12:D17,"x")&gt;0,"x","")</f>
        <v>x</v>
      </c>
      <c r="E11" s="47" t="str">
        <f t="shared" si="1"/>
        <v>x</v>
      </c>
      <c r="F11" s="47" t="str">
        <f>IF(COUNTIF(F12:F17,"x")&gt;0,"x","")</f>
        <v>x</v>
      </c>
      <c r="G11" s="47" t="str">
        <f t="shared" si="1"/>
        <v/>
      </c>
      <c r="H11" s="47" t="str">
        <f t="shared" si="1"/>
        <v/>
      </c>
      <c r="I11" s="47" t="str">
        <f t="shared" si="1"/>
        <v/>
      </c>
      <c r="J11" s="47" t="str">
        <f t="shared" si="1"/>
        <v/>
      </c>
      <c r="K11" s="47" t="str">
        <f t="shared" si="1"/>
        <v/>
      </c>
      <c r="L11" s="47" t="str">
        <f>IF(COUNTIF(L12:L17,"x")&gt;0,"x","")</f>
        <v/>
      </c>
      <c r="M11" s="47" t="str">
        <f>IF(COUNTIF(M12:M17,"x")&gt;0,"x","")</f>
        <v/>
      </c>
      <c r="N11" s="79" t="str">
        <f>IF(COUNTIF(N12:N17,"x")&gt;0,"x","")</f>
        <v/>
      </c>
      <c r="O11" s="84" t="str">
        <f t="shared" si="1"/>
        <v/>
      </c>
      <c r="P11" s="47" t="str">
        <f t="shared" si="1"/>
        <v/>
      </c>
      <c r="Q11" s="47" t="str">
        <f t="shared" si="1"/>
        <v/>
      </c>
      <c r="R11" s="47" t="str">
        <f t="shared" si="1"/>
        <v/>
      </c>
      <c r="S11" s="47" t="str">
        <f t="shared" si="1"/>
        <v/>
      </c>
      <c r="T11" s="47" t="str">
        <f t="shared" si="1"/>
        <v/>
      </c>
      <c r="U11" s="47" t="str">
        <f t="shared" si="1"/>
        <v/>
      </c>
      <c r="V11" s="47" t="str">
        <f t="shared" si="1"/>
        <v/>
      </c>
      <c r="W11" s="47" t="str">
        <f t="shared" si="1"/>
        <v/>
      </c>
      <c r="X11" s="47" t="str">
        <f t="shared" si="1"/>
        <v/>
      </c>
      <c r="Y11" s="47" t="str">
        <f t="shared" si="1"/>
        <v/>
      </c>
      <c r="Z11" s="85" t="str">
        <f t="shared" si="1"/>
        <v/>
      </c>
    </row>
    <row r="12" spans="1:26" x14ac:dyDescent="0.25">
      <c r="A12" s="48" t="str">
        <f>DG!U16</f>
        <v xml:space="preserve">Studii </v>
      </c>
      <c r="B12" s="18">
        <f>DG!X16</f>
        <v>0</v>
      </c>
      <c r="C12" s="49" t="s">
        <v>297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80"/>
      <c r="O12" s="86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87"/>
    </row>
    <row r="13" spans="1:26" ht="22.5" x14ac:dyDescent="0.25">
      <c r="A13" s="48" t="str">
        <f>DG!U20</f>
        <v xml:space="preserve">Documentatii suport si cheltuieli pentru obtinerea de avize, acorduri si autorizatii </v>
      </c>
      <c r="B13" s="18">
        <f>DG!X20</f>
        <v>0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80"/>
      <c r="O13" s="86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87"/>
    </row>
    <row r="14" spans="1:26" x14ac:dyDescent="0.25">
      <c r="A14" s="48" t="str">
        <f>DG!U21</f>
        <v xml:space="preserve">Expertiza tehnica </v>
      </c>
      <c r="B14" s="18">
        <f>DG!X21</f>
        <v>1233.8757000000001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80"/>
      <c r="O14" s="86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87"/>
    </row>
    <row r="15" spans="1:26" x14ac:dyDescent="0.25">
      <c r="A15" s="48" t="str">
        <f>DG!U22</f>
        <v xml:space="preserve">Certificarea performantei energetice si auditul energetic </v>
      </c>
      <c r="B15" s="18">
        <f>DG!X22</f>
        <v>1646.6575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80"/>
      <c r="O15" s="86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87"/>
    </row>
    <row r="16" spans="1:26" x14ac:dyDescent="0.25">
      <c r="A16" s="48" t="str">
        <f>DG!U23</f>
        <v xml:space="preserve">Proiectare </v>
      </c>
      <c r="B16" s="18">
        <f>DG!X23</f>
        <v>14246.246978200001</v>
      </c>
      <c r="C16" s="49"/>
      <c r="D16" s="49" t="s">
        <v>297</v>
      </c>
      <c r="E16" s="49" t="s">
        <v>297</v>
      </c>
      <c r="F16" s="49" t="s">
        <v>297</v>
      </c>
      <c r="G16" s="49"/>
      <c r="H16" s="49"/>
      <c r="I16" s="49"/>
      <c r="J16" s="49"/>
      <c r="K16" s="49"/>
      <c r="L16" s="49"/>
      <c r="M16" s="49"/>
      <c r="N16" s="80"/>
      <c r="O16" s="86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87"/>
    </row>
    <row r="17" spans="1:26" x14ac:dyDescent="0.25">
      <c r="A17" s="48" t="str">
        <f>DG!U30</f>
        <v xml:space="preserve">Organizarea procedurilor de achizitii </v>
      </c>
      <c r="B17" s="18">
        <f>DG!X30</f>
        <v>0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80"/>
      <c r="O17" s="86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87"/>
    </row>
    <row r="18" spans="1:26" x14ac:dyDescent="0.25">
      <c r="A18" s="48" t="str">
        <f>DG!U31</f>
        <v xml:space="preserve">Consultanta </v>
      </c>
      <c r="B18" s="18">
        <f>DG!X31</f>
        <v>0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80"/>
      <c r="O18" s="86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87"/>
    </row>
    <row r="19" spans="1:26" x14ac:dyDescent="0.25">
      <c r="A19" s="48" t="str">
        <f>DG!U34</f>
        <v xml:space="preserve">Asistenta tehnica </v>
      </c>
      <c r="B19" s="18">
        <f>DG!X34</f>
        <v>2437.6860999999999</v>
      </c>
      <c r="C19" s="49"/>
      <c r="D19" s="49"/>
      <c r="E19" s="49"/>
      <c r="F19" s="49"/>
      <c r="G19" s="49" t="s">
        <v>297</v>
      </c>
      <c r="H19" s="49" t="s">
        <v>297</v>
      </c>
      <c r="I19" s="49" t="s">
        <v>297</v>
      </c>
      <c r="J19" s="49" t="s">
        <v>297</v>
      </c>
      <c r="K19" s="49" t="s">
        <v>297</v>
      </c>
      <c r="L19" s="49" t="s">
        <v>297</v>
      </c>
      <c r="M19" s="49"/>
      <c r="N19" s="80"/>
      <c r="O19" s="86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87"/>
    </row>
    <row r="20" spans="1:26" x14ac:dyDescent="0.25">
      <c r="A20" s="45" t="s">
        <v>221</v>
      </c>
      <c r="B20" s="46">
        <f>DG!X49</f>
        <v>408622.39015174599</v>
      </c>
      <c r="C20" s="47" t="str">
        <f>IF(OR(C21="x",C28="x"),"x","")</f>
        <v/>
      </c>
      <c r="D20" s="47" t="str">
        <f t="shared" ref="D20:Z20" si="2">IF(OR(D21="x",D28="x"),"x","")</f>
        <v/>
      </c>
      <c r="E20" s="47" t="str">
        <f t="shared" si="2"/>
        <v/>
      </c>
      <c r="F20" s="47" t="str">
        <f t="shared" si="2"/>
        <v/>
      </c>
      <c r="G20" s="47" t="str">
        <f t="shared" si="2"/>
        <v>x</v>
      </c>
      <c r="H20" s="47" t="str">
        <f t="shared" si="2"/>
        <v>x</v>
      </c>
      <c r="I20" s="47" t="str">
        <f t="shared" si="2"/>
        <v>x</v>
      </c>
      <c r="J20" s="47" t="str">
        <f t="shared" si="2"/>
        <v>x</v>
      </c>
      <c r="K20" s="47" t="str">
        <f t="shared" si="2"/>
        <v>x</v>
      </c>
      <c r="L20" s="47" t="str">
        <f t="shared" si="2"/>
        <v>x</v>
      </c>
      <c r="M20" s="47" t="str">
        <f t="shared" si="2"/>
        <v>x</v>
      </c>
      <c r="N20" s="79" t="str">
        <f t="shared" si="2"/>
        <v/>
      </c>
      <c r="O20" s="84" t="str">
        <f t="shared" si="2"/>
        <v/>
      </c>
      <c r="P20" s="47" t="str">
        <f t="shared" si="2"/>
        <v/>
      </c>
      <c r="Q20" s="47" t="str">
        <f t="shared" si="2"/>
        <v/>
      </c>
      <c r="R20" s="47" t="str">
        <f t="shared" si="2"/>
        <v/>
      </c>
      <c r="S20" s="47" t="str">
        <f t="shared" si="2"/>
        <v/>
      </c>
      <c r="T20" s="47" t="str">
        <f t="shared" si="2"/>
        <v/>
      </c>
      <c r="U20" s="47" t="str">
        <f t="shared" si="2"/>
        <v/>
      </c>
      <c r="V20" s="47" t="str">
        <f t="shared" si="2"/>
        <v/>
      </c>
      <c r="W20" s="47" t="str">
        <f t="shared" si="2"/>
        <v/>
      </c>
      <c r="X20" s="47" t="str">
        <f t="shared" si="2"/>
        <v/>
      </c>
      <c r="Y20" s="47" t="str">
        <f t="shared" si="2"/>
        <v/>
      </c>
      <c r="Z20" s="85" t="str">
        <f t="shared" si="2"/>
        <v/>
      </c>
    </row>
    <row r="21" spans="1:26" x14ac:dyDescent="0.25">
      <c r="A21" s="45" t="s">
        <v>222</v>
      </c>
      <c r="B21" s="46">
        <f>B20</f>
        <v>408622.39015174599</v>
      </c>
      <c r="C21" s="47" t="str">
        <f>IF(COUNTIF(C22:C27,"x")&gt;0,"x","")</f>
        <v/>
      </c>
      <c r="D21" s="47" t="str">
        <f t="shared" ref="D21:Z21" si="3">IF(COUNTIF(D22:D27,"x")&gt;0,"x","")</f>
        <v/>
      </c>
      <c r="E21" s="47" t="str">
        <f t="shared" si="3"/>
        <v/>
      </c>
      <c r="F21" s="47" t="str">
        <f t="shared" si="3"/>
        <v/>
      </c>
      <c r="G21" s="47" t="str">
        <f t="shared" si="3"/>
        <v>x</v>
      </c>
      <c r="H21" s="47" t="str">
        <f t="shared" si="3"/>
        <v>x</v>
      </c>
      <c r="I21" s="47" t="str">
        <f t="shared" si="3"/>
        <v>x</v>
      </c>
      <c r="J21" s="47" t="str">
        <f t="shared" si="3"/>
        <v>x</v>
      </c>
      <c r="K21" s="47" t="str">
        <f t="shared" si="3"/>
        <v>x</v>
      </c>
      <c r="L21" s="47" t="str">
        <f t="shared" si="3"/>
        <v>x</v>
      </c>
      <c r="M21" s="47" t="str">
        <f t="shared" si="3"/>
        <v>x</v>
      </c>
      <c r="N21" s="79" t="str">
        <f t="shared" si="3"/>
        <v/>
      </c>
      <c r="O21" s="84" t="str">
        <f t="shared" si="3"/>
        <v/>
      </c>
      <c r="P21" s="47" t="str">
        <f t="shared" si="3"/>
        <v/>
      </c>
      <c r="Q21" s="47" t="str">
        <f t="shared" si="3"/>
        <v/>
      </c>
      <c r="R21" s="47" t="str">
        <f t="shared" si="3"/>
        <v/>
      </c>
      <c r="S21" s="47" t="str">
        <f t="shared" si="3"/>
        <v/>
      </c>
      <c r="T21" s="47" t="str">
        <f t="shared" si="3"/>
        <v/>
      </c>
      <c r="U21" s="47" t="str">
        <f t="shared" si="3"/>
        <v/>
      </c>
      <c r="V21" s="47" t="str">
        <f t="shared" si="3"/>
        <v/>
      </c>
      <c r="W21" s="47" t="str">
        <f t="shared" si="3"/>
        <v/>
      </c>
      <c r="X21" s="47" t="str">
        <f t="shared" si="3"/>
        <v/>
      </c>
      <c r="Y21" s="47" t="str">
        <f t="shared" si="3"/>
        <v/>
      </c>
      <c r="Z21" s="85" t="str">
        <f t="shared" si="3"/>
        <v/>
      </c>
    </row>
    <row r="22" spans="1:26" x14ac:dyDescent="0.25">
      <c r="A22" s="48" t="s">
        <v>223</v>
      </c>
      <c r="B22" s="18">
        <f>DG!X43</f>
        <v>292804.0506226258</v>
      </c>
      <c r="C22" s="49"/>
      <c r="D22" s="49"/>
      <c r="E22" s="49"/>
      <c r="F22" s="49"/>
      <c r="G22" s="49" t="s">
        <v>297</v>
      </c>
      <c r="H22" s="49" t="s">
        <v>297</v>
      </c>
      <c r="I22" s="49" t="s">
        <v>297</v>
      </c>
      <c r="J22" s="49" t="s">
        <v>297</v>
      </c>
      <c r="K22" s="49" t="s">
        <v>297</v>
      </c>
      <c r="L22" s="49" t="s">
        <v>297</v>
      </c>
      <c r="M22" s="49" t="s">
        <v>297</v>
      </c>
      <c r="N22" s="80"/>
      <c r="O22" s="86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87"/>
    </row>
    <row r="23" spans="1:26" x14ac:dyDescent="0.25">
      <c r="A23" s="48" t="s">
        <v>224</v>
      </c>
      <c r="B23" s="18">
        <f>DG!X44</f>
        <v>49935.795396835078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80"/>
      <c r="O23" s="86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87"/>
    </row>
    <row r="24" spans="1:26" ht="22.5" x14ac:dyDescent="0.25">
      <c r="A24" s="48" t="s">
        <v>225</v>
      </c>
      <c r="B24" s="18">
        <f>DG!X45</f>
        <v>65882.544132285126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80"/>
      <c r="O24" s="86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87"/>
    </row>
    <row r="25" spans="1:26" ht="22.5" x14ac:dyDescent="0.25">
      <c r="A25" s="48" t="s">
        <v>226</v>
      </c>
      <c r="B25" s="18">
        <f>DG!X46</f>
        <v>0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80"/>
      <c r="O25" s="86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87"/>
    </row>
    <row r="26" spans="1:26" x14ac:dyDescent="0.25">
      <c r="A26" s="48" t="s">
        <v>227</v>
      </c>
      <c r="B26" s="18">
        <f>DG!X47</f>
        <v>0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80"/>
      <c r="O26" s="86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87"/>
    </row>
    <row r="27" spans="1:26" x14ac:dyDescent="0.25">
      <c r="A27" s="48" t="s">
        <v>228</v>
      </c>
      <c r="B27" s="18">
        <f>DG!X48</f>
        <v>0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80"/>
      <c r="O27" s="86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87"/>
    </row>
    <row r="28" spans="1:26" hidden="1" x14ac:dyDescent="0.25">
      <c r="A28" s="45" t="s">
        <v>229</v>
      </c>
      <c r="B28" s="46">
        <v>0</v>
      </c>
      <c r="C28" s="47" t="str">
        <f>IF(COUNTIF(C29:C33,"x")&gt;0,"x","")</f>
        <v/>
      </c>
      <c r="D28" s="47" t="str">
        <f t="shared" ref="D28:Z28" si="4">IF(COUNTIF(D29:D33,"x")&gt;0,"x","")</f>
        <v/>
      </c>
      <c r="E28" s="47" t="str">
        <f t="shared" si="4"/>
        <v/>
      </c>
      <c r="F28" s="47" t="str">
        <f t="shared" si="4"/>
        <v/>
      </c>
      <c r="G28" s="47" t="str">
        <f t="shared" si="4"/>
        <v/>
      </c>
      <c r="H28" s="47" t="str">
        <f t="shared" si="4"/>
        <v/>
      </c>
      <c r="I28" s="47" t="str">
        <f t="shared" si="4"/>
        <v/>
      </c>
      <c r="J28" s="47" t="str">
        <f t="shared" si="4"/>
        <v/>
      </c>
      <c r="K28" s="47" t="str">
        <f t="shared" si="4"/>
        <v/>
      </c>
      <c r="L28" s="47" t="str">
        <f t="shared" si="4"/>
        <v/>
      </c>
      <c r="M28" s="47" t="str">
        <f t="shared" si="4"/>
        <v/>
      </c>
      <c r="N28" s="79" t="str">
        <f t="shared" si="4"/>
        <v/>
      </c>
      <c r="O28" s="84" t="str">
        <f t="shared" si="4"/>
        <v/>
      </c>
      <c r="P28" s="47" t="str">
        <f t="shared" si="4"/>
        <v/>
      </c>
      <c r="Q28" s="47" t="str">
        <f t="shared" si="4"/>
        <v/>
      </c>
      <c r="R28" s="47" t="str">
        <f t="shared" si="4"/>
        <v/>
      </c>
      <c r="S28" s="47" t="str">
        <f t="shared" si="4"/>
        <v/>
      </c>
      <c r="T28" s="47" t="str">
        <f t="shared" si="4"/>
        <v/>
      </c>
      <c r="U28" s="47" t="str">
        <f t="shared" si="4"/>
        <v/>
      </c>
      <c r="V28" s="47" t="str">
        <f t="shared" si="4"/>
        <v/>
      </c>
      <c r="W28" s="47" t="str">
        <f t="shared" si="4"/>
        <v/>
      </c>
      <c r="X28" s="47" t="str">
        <f t="shared" si="4"/>
        <v/>
      </c>
      <c r="Y28" s="47" t="str">
        <f t="shared" si="4"/>
        <v/>
      </c>
      <c r="Z28" s="85" t="str">
        <f t="shared" si="4"/>
        <v/>
      </c>
    </row>
    <row r="29" spans="1:26" hidden="1" x14ac:dyDescent="0.25">
      <c r="A29" s="48" t="s">
        <v>298</v>
      </c>
      <c r="B29" s="18" t="e">
        <f>DG!#REF!*1000</f>
        <v>#REF!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80"/>
      <c r="O29" s="86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87"/>
    </row>
    <row r="30" spans="1:26" hidden="1" x14ac:dyDescent="0.25">
      <c r="A30" s="48" t="s">
        <v>299</v>
      </c>
      <c r="B30" s="18" t="e">
        <f>DG!#REF!*1000</f>
        <v>#REF!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80"/>
      <c r="O30" s="86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87"/>
    </row>
    <row r="31" spans="1:26" hidden="1" x14ac:dyDescent="0.25">
      <c r="A31" s="48" t="s">
        <v>300</v>
      </c>
      <c r="B31" s="18" t="e">
        <f>DG!#REF!*1000</f>
        <v>#REF!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80"/>
      <c r="O31" s="86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87"/>
    </row>
    <row r="32" spans="1:26" hidden="1" x14ac:dyDescent="0.25">
      <c r="A32" s="48" t="s">
        <v>301</v>
      </c>
      <c r="B32" s="18" t="e">
        <f>DG!#REF!*1000</f>
        <v>#REF!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80"/>
      <c r="O32" s="86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87"/>
    </row>
    <row r="33" spans="1:26" hidden="1" x14ac:dyDescent="0.25">
      <c r="A33" s="48" t="s">
        <v>302</v>
      </c>
      <c r="B33" s="18" t="e">
        <f>DG!#REF!*1000</f>
        <v>#REF!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80"/>
      <c r="O33" s="86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87"/>
    </row>
    <row r="34" spans="1:26" x14ac:dyDescent="0.25">
      <c r="A34" s="45" t="s">
        <v>235</v>
      </c>
      <c r="B34" s="46">
        <f>DG!X62</f>
        <v>5320.1403701220879</v>
      </c>
      <c r="C34" s="47" t="str">
        <f>IF(COUNTIF(C35:C37,"x")&gt;0,"x","")</f>
        <v/>
      </c>
      <c r="D34" s="47" t="str">
        <f t="shared" ref="D34:Z34" si="5">IF(COUNTIF(D35:D37,"x")&gt;0,"x","")</f>
        <v>x</v>
      </c>
      <c r="E34" s="47" t="str">
        <f t="shared" si="5"/>
        <v/>
      </c>
      <c r="F34" s="47" t="str">
        <f t="shared" si="5"/>
        <v>x</v>
      </c>
      <c r="G34" s="47" t="str">
        <f t="shared" si="5"/>
        <v>x</v>
      </c>
      <c r="H34" s="47" t="str">
        <f t="shared" si="5"/>
        <v/>
      </c>
      <c r="I34" s="47" t="str">
        <f t="shared" si="5"/>
        <v/>
      </c>
      <c r="J34" s="47" t="str">
        <f t="shared" si="5"/>
        <v/>
      </c>
      <c r="K34" s="47" t="str">
        <f t="shared" si="5"/>
        <v/>
      </c>
      <c r="L34" s="47" t="str">
        <f t="shared" si="5"/>
        <v>x</v>
      </c>
      <c r="M34" s="47" t="str">
        <f t="shared" si="5"/>
        <v/>
      </c>
      <c r="N34" s="79" t="str">
        <f t="shared" si="5"/>
        <v/>
      </c>
      <c r="O34" s="84" t="str">
        <f t="shared" si="5"/>
        <v/>
      </c>
      <c r="P34" s="47" t="str">
        <f t="shared" si="5"/>
        <v/>
      </c>
      <c r="Q34" s="47" t="str">
        <f t="shared" si="5"/>
        <v/>
      </c>
      <c r="R34" s="47" t="str">
        <f t="shared" si="5"/>
        <v/>
      </c>
      <c r="S34" s="47" t="str">
        <f t="shared" si="5"/>
        <v/>
      </c>
      <c r="T34" s="47" t="str">
        <f t="shared" si="5"/>
        <v/>
      </c>
      <c r="U34" s="47" t="str">
        <f t="shared" si="5"/>
        <v/>
      </c>
      <c r="V34" s="47" t="str">
        <f t="shared" si="5"/>
        <v/>
      </c>
      <c r="W34" s="47" t="str">
        <f t="shared" si="5"/>
        <v/>
      </c>
      <c r="X34" s="47" t="str">
        <f t="shared" si="5"/>
        <v/>
      </c>
      <c r="Y34" s="47" t="str">
        <f t="shared" si="5"/>
        <v/>
      </c>
      <c r="Z34" s="85" t="str">
        <f t="shared" si="5"/>
        <v/>
      </c>
    </row>
    <row r="35" spans="1:26" x14ac:dyDescent="0.25">
      <c r="A35" s="48" t="s">
        <v>236</v>
      </c>
      <c r="B35" s="18">
        <f>DG!X51</f>
        <v>1550</v>
      </c>
      <c r="C35" s="49"/>
      <c r="D35" s="49"/>
      <c r="E35" s="49"/>
      <c r="F35" s="49" t="s">
        <v>297</v>
      </c>
      <c r="G35" s="49" t="s">
        <v>297</v>
      </c>
      <c r="H35" s="49"/>
      <c r="I35" s="49"/>
      <c r="J35" s="49"/>
      <c r="K35" s="49"/>
      <c r="L35" s="49"/>
      <c r="M35" s="49"/>
      <c r="N35" s="80"/>
      <c r="O35" s="86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87"/>
    </row>
    <row r="36" spans="1:26" x14ac:dyDescent="0.25">
      <c r="A36" s="48" t="s">
        <v>239</v>
      </c>
      <c r="B36" s="18">
        <f>DG!X54</f>
        <v>3770.1403701220884</v>
      </c>
      <c r="C36" s="49"/>
      <c r="D36" s="49" t="s">
        <v>297</v>
      </c>
      <c r="E36" s="49"/>
      <c r="F36" s="49"/>
      <c r="G36" s="49"/>
      <c r="H36" s="49"/>
      <c r="I36" s="49"/>
      <c r="J36" s="49"/>
      <c r="K36" s="49"/>
      <c r="L36" s="49" t="s">
        <v>297</v>
      </c>
      <c r="M36" s="49"/>
      <c r="N36" s="80"/>
      <c r="O36" s="86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87"/>
    </row>
    <row r="37" spans="1:26" x14ac:dyDescent="0.25">
      <c r="A37" s="48" t="s">
        <v>240</v>
      </c>
      <c r="B37" s="18">
        <f>DG!X60</f>
        <v>0</v>
      </c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0"/>
      <c r="O37" s="86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87"/>
    </row>
    <row r="38" spans="1:26" x14ac:dyDescent="0.25">
      <c r="A38" s="45" t="s">
        <v>242</v>
      </c>
      <c r="B38" s="46">
        <f>B39+B40</f>
        <v>0</v>
      </c>
      <c r="C38" s="47" t="str">
        <f>IF(COUNTIF(C39:C40,"x")&gt;0,"x","")</f>
        <v/>
      </c>
      <c r="D38" s="47" t="str">
        <f t="shared" ref="D38:Z38" si="6">IF(COUNTIF(D39:D40,"x")&gt;0,"x","")</f>
        <v/>
      </c>
      <c r="E38" s="47" t="str">
        <f t="shared" si="6"/>
        <v/>
      </c>
      <c r="F38" s="47" t="str">
        <f t="shared" si="6"/>
        <v/>
      </c>
      <c r="G38" s="47" t="str">
        <f t="shared" si="6"/>
        <v/>
      </c>
      <c r="H38" s="47" t="str">
        <f t="shared" si="6"/>
        <v/>
      </c>
      <c r="I38" s="47" t="str">
        <f t="shared" si="6"/>
        <v/>
      </c>
      <c r="J38" s="47" t="str">
        <f t="shared" si="6"/>
        <v/>
      </c>
      <c r="K38" s="47" t="str">
        <f t="shared" si="6"/>
        <v/>
      </c>
      <c r="L38" s="47" t="str">
        <f t="shared" si="6"/>
        <v/>
      </c>
      <c r="M38" s="47" t="str">
        <f t="shared" si="6"/>
        <v/>
      </c>
      <c r="N38" s="79" t="str">
        <f t="shared" si="6"/>
        <v/>
      </c>
      <c r="O38" s="84" t="str">
        <f t="shared" si="6"/>
        <v/>
      </c>
      <c r="P38" s="47" t="str">
        <f t="shared" si="6"/>
        <v/>
      </c>
      <c r="Q38" s="47" t="str">
        <f t="shared" si="6"/>
        <v/>
      </c>
      <c r="R38" s="47" t="str">
        <f t="shared" si="6"/>
        <v/>
      </c>
      <c r="S38" s="47" t="str">
        <f t="shared" si="6"/>
        <v/>
      </c>
      <c r="T38" s="47" t="str">
        <f t="shared" si="6"/>
        <v/>
      </c>
      <c r="U38" s="47" t="str">
        <f t="shared" si="6"/>
        <v/>
      </c>
      <c r="V38" s="47" t="str">
        <f t="shared" si="6"/>
        <v/>
      </c>
      <c r="W38" s="47" t="str">
        <f t="shared" si="6"/>
        <v/>
      </c>
      <c r="X38" s="47" t="str">
        <f t="shared" si="6"/>
        <v/>
      </c>
      <c r="Y38" s="47" t="str">
        <f t="shared" si="6"/>
        <v/>
      </c>
      <c r="Z38" s="85" t="str">
        <f t="shared" si="6"/>
        <v/>
      </c>
    </row>
    <row r="39" spans="1:26" x14ac:dyDescent="0.25">
      <c r="A39" s="48" t="s">
        <v>243</v>
      </c>
      <c r="B39" s="18">
        <f>DG!X64*1000</f>
        <v>0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80"/>
      <c r="O39" s="86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87"/>
    </row>
    <row r="40" spans="1:26" ht="15.75" thickBot="1" x14ac:dyDescent="0.3">
      <c r="A40" s="48" t="s">
        <v>244</v>
      </c>
      <c r="B40" s="18">
        <f>DG!X65*1000</f>
        <v>0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80"/>
      <c r="O40" s="90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2"/>
    </row>
    <row r="41" spans="1:26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x14ac:dyDescent="0.25">
      <c r="A42" s="474" t="s">
        <v>304</v>
      </c>
      <c r="B42" s="475"/>
      <c r="C42" s="47" t="str">
        <f>IF(IPOTEZE!$C$7='Grafic fizic'!D2,"x","")</f>
        <v/>
      </c>
      <c r="D42" s="47" t="str">
        <f>IF(IPOTEZE!$C$7='Grafic fizic'!E2,"x","")</f>
        <v>x</v>
      </c>
      <c r="E42" s="47" t="str">
        <f>IF(IPOTEZE!$C$7='Grafic fizic'!F2,"x","")</f>
        <v/>
      </c>
      <c r="F42" s="47" t="str">
        <f>IF(IPOTEZE!$C$7='Grafic fizic'!G2,"x","")</f>
        <v/>
      </c>
      <c r="G42" s="47" t="str">
        <f>IF(IPOTEZE!$C$7='Grafic fizic'!H2,"x","")</f>
        <v/>
      </c>
      <c r="H42" s="47" t="str">
        <f>IF(IPOTEZE!$C$7='Grafic fizic'!I2,"x","")</f>
        <v/>
      </c>
      <c r="I42" s="47" t="str">
        <f>IF(IPOTEZE!$C$7='Grafic fizic'!J2,"x","")</f>
        <v/>
      </c>
      <c r="J42" s="47" t="str">
        <f>IF(IPOTEZE!$C$7='Grafic fizic'!K2,"x","")</f>
        <v/>
      </c>
      <c r="K42" s="47" t="str">
        <f>IF(IPOTEZE!$C$7='Grafic fizic'!L2,"x","")</f>
        <v/>
      </c>
      <c r="L42" s="47" t="str">
        <f>IF(IPOTEZE!$C$7='Grafic fizic'!M2,"x","")</f>
        <v/>
      </c>
      <c r="M42" s="47" t="str">
        <f>IF(IPOTEZE!$C$7='Grafic fizic'!N2,"x","")</f>
        <v/>
      </c>
      <c r="N42" s="47" t="str">
        <f>IF(IPOTEZE!$C$7='Grafic fizic'!O2,"x","")</f>
        <v/>
      </c>
      <c r="O42" s="47" t="str">
        <f>IF(IPOTEZE!$C$7='Grafic fizic'!P2,"x","")</f>
        <v/>
      </c>
      <c r="P42" s="47" t="str">
        <f>IF(IPOTEZE!$C$7='Grafic fizic'!Q2,"x","")</f>
        <v/>
      </c>
      <c r="Q42" s="47" t="str">
        <f>IF(IPOTEZE!$C$7='Grafic fizic'!R2,"x","")</f>
        <v/>
      </c>
      <c r="R42" s="47" t="str">
        <f>IF(IPOTEZE!$C$7='Grafic fizic'!S2,"x","")</f>
        <v/>
      </c>
      <c r="S42" s="47" t="str">
        <f>IF(IPOTEZE!$C$7='Grafic fizic'!T2,"x","")</f>
        <v/>
      </c>
      <c r="T42" s="47" t="str">
        <f>IF(IPOTEZE!$C$7='Grafic fizic'!U2,"x","")</f>
        <v/>
      </c>
      <c r="U42" s="47" t="str">
        <f>IF(IPOTEZE!$C$7='Grafic fizic'!V2,"x","")</f>
        <v/>
      </c>
      <c r="V42" s="47" t="str">
        <f>IF(IPOTEZE!$C$7='Grafic fizic'!W2,"x","")</f>
        <v/>
      </c>
      <c r="W42" s="47" t="str">
        <f>IF(IPOTEZE!$C$7='Grafic fizic'!X2,"x","")</f>
        <v/>
      </c>
      <c r="X42" s="47" t="str">
        <f>IF(IPOTEZE!$C$7='Grafic fizic'!Y2,"x","")</f>
        <v/>
      </c>
      <c r="Y42" s="47" t="str">
        <f>IF(IPOTEZE!$C$7='Grafic fizic'!Z2,"x","")</f>
        <v/>
      </c>
      <c r="Z42" s="47" t="str">
        <f>IF(IPOTEZE!$C$7='Grafic fizic'!AA2,"x","")</f>
        <v/>
      </c>
    </row>
    <row r="43" spans="1:26" x14ac:dyDescent="0.25">
      <c r="A43" s="474" t="s">
        <v>305</v>
      </c>
      <c r="B43" s="475"/>
      <c r="C43" s="36"/>
      <c r="D43" s="36"/>
      <c r="E43" s="36"/>
      <c r="F43" s="50"/>
      <c r="G43" s="50"/>
      <c r="H43" s="50"/>
      <c r="I43" s="50"/>
      <c r="J43" s="50"/>
      <c r="K43" s="50" t="s">
        <v>297</v>
      </c>
      <c r="L43" s="50"/>
      <c r="M43" s="50"/>
      <c r="N43" s="50" t="s">
        <v>297</v>
      </c>
      <c r="O43" s="36"/>
      <c r="P43" s="36"/>
      <c r="Q43" s="36" t="s">
        <v>297</v>
      </c>
      <c r="R43" s="36"/>
      <c r="S43" s="36"/>
      <c r="T43" s="36" t="s">
        <v>297</v>
      </c>
      <c r="U43" s="36"/>
      <c r="V43" s="36"/>
      <c r="W43" s="36"/>
      <c r="X43" s="36"/>
      <c r="Y43" s="36"/>
      <c r="Z43" s="36"/>
    </row>
  </sheetData>
  <mergeCells count="6">
    <mergeCell ref="A43:B43"/>
    <mergeCell ref="A3:A4"/>
    <mergeCell ref="B3:B4"/>
    <mergeCell ref="C3:N3"/>
    <mergeCell ref="O3:Z3"/>
    <mergeCell ref="A42:B42"/>
  </mergeCells>
  <conditionalFormatting sqref="C5:Z5 C20:Z21 C28:Z28 C34:Z34 C38:Z38">
    <cfRule type="cellIs" dxfId="5" priority="5" stopIfTrue="1" operator="equal">
      <formula>"x"</formula>
    </cfRule>
  </conditionalFormatting>
  <conditionalFormatting sqref="C6:Z7 C8:D9 F8:Z9 C12:Z19 C22:Z27 C29:Z33 C35:Z37 C39:Z39">
    <cfRule type="cellIs" dxfId="4" priority="4" stopIfTrue="1" operator="equal">
      <formula>"x"</formula>
    </cfRule>
  </conditionalFormatting>
  <conditionalFormatting sqref="C10:Z11">
    <cfRule type="cellIs" dxfId="3" priority="1" stopIfTrue="1" operator="equal">
      <formula>"x"</formula>
    </cfRule>
  </conditionalFormatting>
  <conditionalFormatting sqref="C42:Z43">
    <cfRule type="cellIs" dxfId="2" priority="2" stopIfTrue="1" operator="equal">
      <formula>"x"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AE142"/>
  <sheetViews>
    <sheetView zoomScaleNormal="100" workbookViewId="0">
      <pane xSplit="1" topLeftCell="C1" activePane="topRight" state="frozen"/>
      <selection pane="topRight" sqref="A1:AD1048576"/>
    </sheetView>
  </sheetViews>
  <sheetFormatPr defaultColWidth="9.140625" defaultRowHeight="12.75" x14ac:dyDescent="0.25"/>
  <cols>
    <col min="1" max="1" width="48" style="101" customWidth="1"/>
    <col min="2" max="3" width="13.85546875" style="101" customWidth="1"/>
    <col min="4" max="7" width="13.5703125" style="101" hidden="1" customWidth="1"/>
    <col min="8" max="11" width="14.5703125" style="101" hidden="1" customWidth="1"/>
    <col min="12" max="12" width="15" style="101" hidden="1" customWidth="1"/>
    <col min="13" max="14" width="14.5703125" style="101" hidden="1" customWidth="1"/>
    <col min="15" max="15" width="13.5703125" style="101" hidden="1" customWidth="1"/>
    <col min="16" max="16" width="17" style="101" hidden="1" customWidth="1"/>
    <col min="17" max="22" width="13.5703125" style="101" bestFit="1" customWidth="1"/>
    <col min="23" max="25" width="12.42578125" style="101" bestFit="1" customWidth="1"/>
    <col min="26" max="28" width="11.42578125" style="101" bestFit="1" customWidth="1"/>
    <col min="29" max="29" width="15" style="101" bestFit="1" customWidth="1"/>
    <col min="30" max="30" width="16.140625" style="101" bestFit="1" customWidth="1"/>
    <col min="31" max="16384" width="9.140625" style="101"/>
  </cols>
  <sheetData>
    <row r="1" spans="1:31" x14ac:dyDescent="0.25">
      <c r="A1" s="95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</row>
    <row r="2" spans="1:31" ht="15" customHeight="1" x14ac:dyDescent="0.25">
      <c r="A2" s="500" t="s">
        <v>203</v>
      </c>
      <c r="B2" s="500" t="s">
        <v>306</v>
      </c>
      <c r="C2" s="292" t="s">
        <v>334</v>
      </c>
      <c r="D2" s="493" t="s">
        <v>283</v>
      </c>
      <c r="E2" s="493"/>
      <c r="F2" s="493"/>
      <c r="G2" s="493"/>
      <c r="H2" s="494"/>
      <c r="I2" s="494"/>
      <c r="J2" s="494"/>
      <c r="K2" s="494"/>
      <c r="L2" s="494"/>
      <c r="M2" s="494"/>
      <c r="N2" s="494"/>
      <c r="O2" s="494"/>
      <c r="P2" s="491" t="s">
        <v>307</v>
      </c>
      <c r="Q2" s="493" t="s">
        <v>284</v>
      </c>
      <c r="R2" s="493"/>
      <c r="S2" s="493"/>
      <c r="T2" s="493"/>
      <c r="U2" s="494"/>
      <c r="V2" s="494"/>
      <c r="W2" s="494"/>
      <c r="X2" s="494"/>
      <c r="Y2" s="494"/>
      <c r="Z2" s="494"/>
      <c r="AA2" s="494"/>
      <c r="AB2" s="494"/>
      <c r="AC2" s="491" t="s">
        <v>308</v>
      </c>
      <c r="AD2" s="491" t="s">
        <v>309</v>
      </c>
    </row>
    <row r="3" spans="1:31" x14ac:dyDescent="0.25">
      <c r="A3" s="500"/>
      <c r="B3" s="500"/>
      <c r="C3" s="292" t="s">
        <v>335</v>
      </c>
      <c r="D3" s="293" t="s">
        <v>310</v>
      </c>
      <c r="E3" s="293" t="s">
        <v>311</v>
      </c>
      <c r="F3" s="293" t="s">
        <v>312</v>
      </c>
      <c r="G3" s="293" t="s">
        <v>313</v>
      </c>
      <c r="H3" s="293" t="s">
        <v>314</v>
      </c>
      <c r="I3" s="293" t="s">
        <v>315</v>
      </c>
      <c r="J3" s="293" t="s">
        <v>316</v>
      </c>
      <c r="K3" s="293" t="s">
        <v>317</v>
      </c>
      <c r="L3" s="293" t="s">
        <v>318</v>
      </c>
      <c r="M3" s="293" t="s">
        <v>319</v>
      </c>
      <c r="N3" s="293" t="s">
        <v>320</v>
      </c>
      <c r="O3" s="293" t="s">
        <v>321</v>
      </c>
      <c r="P3" s="491"/>
      <c r="Q3" s="293" t="s">
        <v>310</v>
      </c>
      <c r="R3" s="293" t="s">
        <v>311</v>
      </c>
      <c r="S3" s="293" t="s">
        <v>312</v>
      </c>
      <c r="T3" s="293" t="s">
        <v>313</v>
      </c>
      <c r="U3" s="293" t="s">
        <v>314</v>
      </c>
      <c r="V3" s="293" t="s">
        <v>315</v>
      </c>
      <c r="W3" s="293" t="s">
        <v>316</v>
      </c>
      <c r="X3" s="293" t="s">
        <v>317</v>
      </c>
      <c r="Y3" s="293" t="s">
        <v>318</v>
      </c>
      <c r="Z3" s="293" t="s">
        <v>319</v>
      </c>
      <c r="AA3" s="293" t="s">
        <v>320</v>
      </c>
      <c r="AB3" s="293" t="s">
        <v>321</v>
      </c>
      <c r="AC3" s="491"/>
      <c r="AD3" s="491"/>
    </row>
    <row r="4" spans="1:31" x14ac:dyDescent="0.25">
      <c r="A4" s="499" t="s">
        <v>208</v>
      </c>
      <c r="B4" s="294" t="s">
        <v>322</v>
      </c>
      <c r="C4" s="294">
        <f>C7+C10+C13</f>
        <v>0</v>
      </c>
      <c r="D4" s="295">
        <f>D7+D10+D13</f>
        <v>0</v>
      </c>
      <c r="E4" s="295">
        <f t="shared" ref="E4:O4" si="0">E7+E10+E13</f>
        <v>0</v>
      </c>
      <c r="F4" s="295">
        <f t="shared" si="0"/>
        <v>0</v>
      </c>
      <c r="G4" s="295">
        <f t="shared" si="0"/>
        <v>0</v>
      </c>
      <c r="H4" s="295">
        <f t="shared" si="0"/>
        <v>0</v>
      </c>
      <c r="I4" s="295">
        <f t="shared" si="0"/>
        <v>0</v>
      </c>
      <c r="J4" s="295">
        <f t="shared" si="0"/>
        <v>0</v>
      </c>
      <c r="K4" s="295">
        <f t="shared" si="0"/>
        <v>0</v>
      </c>
      <c r="L4" s="295">
        <f t="shared" si="0"/>
        <v>0</v>
      </c>
      <c r="M4" s="295">
        <f t="shared" si="0"/>
        <v>0</v>
      </c>
      <c r="N4" s="295">
        <f t="shared" si="0"/>
        <v>0</v>
      </c>
      <c r="O4" s="295">
        <f t="shared" si="0"/>
        <v>0</v>
      </c>
      <c r="P4" s="295">
        <f>SUM(D4:O4)</f>
        <v>0</v>
      </c>
      <c r="Q4" s="295">
        <f t="shared" ref="Q4:AB6" si="1">Q7+Q10+Q13</f>
        <v>0</v>
      </c>
      <c r="R4" s="295">
        <f t="shared" si="1"/>
        <v>0</v>
      </c>
      <c r="S4" s="295">
        <f t="shared" si="1"/>
        <v>0</v>
      </c>
      <c r="T4" s="295">
        <f t="shared" si="1"/>
        <v>0</v>
      </c>
      <c r="U4" s="295">
        <f t="shared" si="1"/>
        <v>0</v>
      </c>
      <c r="V4" s="295">
        <f t="shared" si="1"/>
        <v>0</v>
      </c>
      <c r="W4" s="295">
        <f t="shared" si="1"/>
        <v>0</v>
      </c>
      <c r="X4" s="295">
        <f t="shared" si="1"/>
        <v>0</v>
      </c>
      <c r="Y4" s="295">
        <f t="shared" si="1"/>
        <v>0</v>
      </c>
      <c r="Z4" s="295">
        <f t="shared" si="1"/>
        <v>0</v>
      </c>
      <c r="AA4" s="295">
        <f t="shared" si="1"/>
        <v>0</v>
      </c>
      <c r="AB4" s="295">
        <f t="shared" si="1"/>
        <v>0</v>
      </c>
      <c r="AC4" s="295">
        <f>SUM(Q4:AB4)</f>
        <v>0</v>
      </c>
      <c r="AD4" s="295">
        <f>P4+AC4</f>
        <v>0</v>
      </c>
      <c r="AE4" s="101" t="b">
        <f>AD4=C4</f>
        <v>1</v>
      </c>
    </row>
    <row r="5" spans="1:31" x14ac:dyDescent="0.25">
      <c r="A5" s="499"/>
      <c r="B5" s="294" t="s">
        <v>323</v>
      </c>
      <c r="C5" s="294">
        <f>C8+C11+C14</f>
        <v>0</v>
      </c>
      <c r="D5" s="295">
        <f t="shared" ref="D5:S6" si="2">D8+D11+D14</f>
        <v>0</v>
      </c>
      <c r="E5" s="295">
        <f t="shared" si="2"/>
        <v>0</v>
      </c>
      <c r="F5" s="295">
        <f t="shared" si="2"/>
        <v>0</v>
      </c>
      <c r="G5" s="295">
        <f t="shared" si="2"/>
        <v>0</v>
      </c>
      <c r="H5" s="295">
        <f t="shared" si="2"/>
        <v>0</v>
      </c>
      <c r="I5" s="295">
        <f t="shared" si="2"/>
        <v>0</v>
      </c>
      <c r="J5" s="295">
        <f t="shared" si="2"/>
        <v>0</v>
      </c>
      <c r="K5" s="295">
        <f t="shared" si="2"/>
        <v>0</v>
      </c>
      <c r="L5" s="295">
        <f t="shared" si="2"/>
        <v>0</v>
      </c>
      <c r="M5" s="295">
        <f t="shared" si="2"/>
        <v>0</v>
      </c>
      <c r="N5" s="295">
        <f t="shared" si="2"/>
        <v>0</v>
      </c>
      <c r="O5" s="295">
        <f t="shared" si="2"/>
        <v>0</v>
      </c>
      <c r="P5" s="295">
        <f t="shared" ref="P5:P77" si="3">SUM(D5:O5)</f>
        <v>0</v>
      </c>
      <c r="Q5" s="295">
        <f>Q8+Q11+Q14</f>
        <v>0</v>
      </c>
      <c r="R5" s="295">
        <f>R8+R11+R14</f>
        <v>0</v>
      </c>
      <c r="S5" s="295">
        <f>S8+S11+S14</f>
        <v>0</v>
      </c>
      <c r="T5" s="295">
        <f t="shared" si="1"/>
        <v>0</v>
      </c>
      <c r="U5" s="295">
        <f t="shared" si="1"/>
        <v>0</v>
      </c>
      <c r="V5" s="295">
        <f t="shared" si="1"/>
        <v>0</v>
      </c>
      <c r="W5" s="295">
        <f t="shared" si="1"/>
        <v>0</v>
      </c>
      <c r="X5" s="295">
        <f t="shared" si="1"/>
        <v>0</v>
      </c>
      <c r="Y5" s="295">
        <f t="shared" si="1"/>
        <v>0</v>
      </c>
      <c r="Z5" s="295">
        <f t="shared" si="1"/>
        <v>0</v>
      </c>
      <c r="AA5" s="295">
        <f t="shared" si="1"/>
        <v>0</v>
      </c>
      <c r="AB5" s="295">
        <f t="shared" si="1"/>
        <v>0</v>
      </c>
      <c r="AC5" s="295">
        <f t="shared" ref="AC5:AC77" si="4">SUM(Q5:AB5)</f>
        <v>0</v>
      </c>
      <c r="AD5" s="295">
        <f t="shared" ref="AD5:AD77" si="5">P5+AC5</f>
        <v>0</v>
      </c>
      <c r="AE5" s="101" t="b">
        <f t="shared" ref="AE5:AE77" si="6">AD5=C5</f>
        <v>1</v>
      </c>
    </row>
    <row r="6" spans="1:31" x14ac:dyDescent="0.25">
      <c r="A6" s="499"/>
      <c r="B6" s="294" t="s">
        <v>206</v>
      </c>
      <c r="C6" s="294">
        <f>C4+C5</f>
        <v>0</v>
      </c>
      <c r="D6" s="295">
        <f>D9+D12+D15</f>
        <v>0</v>
      </c>
      <c r="E6" s="295">
        <f t="shared" si="2"/>
        <v>0</v>
      </c>
      <c r="F6" s="295">
        <f t="shared" si="2"/>
        <v>0</v>
      </c>
      <c r="G6" s="295">
        <f t="shared" si="2"/>
        <v>0</v>
      </c>
      <c r="H6" s="295">
        <f t="shared" si="2"/>
        <v>0</v>
      </c>
      <c r="I6" s="295">
        <f t="shared" si="2"/>
        <v>0</v>
      </c>
      <c r="J6" s="295">
        <f t="shared" si="2"/>
        <v>0</v>
      </c>
      <c r="K6" s="295">
        <f t="shared" si="2"/>
        <v>0</v>
      </c>
      <c r="L6" s="295">
        <f t="shared" si="2"/>
        <v>0</v>
      </c>
      <c r="M6" s="295">
        <f t="shared" si="2"/>
        <v>0</v>
      </c>
      <c r="N6" s="295">
        <f t="shared" si="2"/>
        <v>0</v>
      </c>
      <c r="O6" s="295">
        <f t="shared" si="2"/>
        <v>0</v>
      </c>
      <c r="P6" s="295">
        <f t="shared" si="3"/>
        <v>0</v>
      </c>
      <c r="Q6" s="295">
        <f t="shared" si="2"/>
        <v>0</v>
      </c>
      <c r="R6" s="295">
        <f t="shared" si="2"/>
        <v>0</v>
      </c>
      <c r="S6" s="295">
        <f t="shared" si="2"/>
        <v>0</v>
      </c>
      <c r="T6" s="295">
        <f t="shared" si="1"/>
        <v>0</v>
      </c>
      <c r="U6" s="295">
        <f t="shared" si="1"/>
        <v>0</v>
      </c>
      <c r="V6" s="295">
        <f t="shared" si="1"/>
        <v>0</v>
      </c>
      <c r="W6" s="295">
        <f t="shared" si="1"/>
        <v>0</v>
      </c>
      <c r="X6" s="295">
        <f t="shared" si="1"/>
        <v>0</v>
      </c>
      <c r="Y6" s="295">
        <f t="shared" si="1"/>
        <v>0</v>
      </c>
      <c r="Z6" s="295">
        <f t="shared" si="1"/>
        <v>0</v>
      </c>
      <c r="AA6" s="295">
        <f t="shared" si="1"/>
        <v>0</v>
      </c>
      <c r="AB6" s="295">
        <f t="shared" si="1"/>
        <v>0</v>
      </c>
      <c r="AC6" s="295">
        <f t="shared" si="4"/>
        <v>0</v>
      </c>
      <c r="AD6" s="295">
        <f t="shared" si="5"/>
        <v>0</v>
      </c>
      <c r="AE6" s="101" t="b">
        <f t="shared" si="6"/>
        <v>1</v>
      </c>
    </row>
    <row r="7" spans="1:31" x14ac:dyDescent="0.25">
      <c r="A7" s="492" t="s">
        <v>209</v>
      </c>
      <c r="B7" s="119" t="s">
        <v>322</v>
      </c>
      <c r="C7" s="359">
        <f>DG!E8</f>
        <v>0</v>
      </c>
      <c r="D7" s="296">
        <f>'Grafic fizic'!C6</f>
        <v>0</v>
      </c>
      <c r="E7" s="296">
        <f>'Grafic fizic'!D6</f>
        <v>0</v>
      </c>
      <c r="F7" s="296">
        <f>'Grafic fizic'!E6</f>
        <v>0</v>
      </c>
      <c r="G7" s="296">
        <f>'Grafic fizic'!F6</f>
        <v>0</v>
      </c>
      <c r="H7" s="296">
        <f>'Grafic fizic'!G6</f>
        <v>0</v>
      </c>
      <c r="I7" s="296">
        <f>'Grafic fizic'!H6</f>
        <v>0</v>
      </c>
      <c r="J7" s="296">
        <f>'Grafic fizic'!I6</f>
        <v>0</v>
      </c>
      <c r="K7" s="296">
        <f>'Grafic fizic'!J6</f>
        <v>0</v>
      </c>
      <c r="L7" s="296">
        <f>'Grafic fizic'!K6</f>
        <v>0</v>
      </c>
      <c r="M7" s="296">
        <f>'Grafic fizic'!L6</f>
        <v>0</v>
      </c>
      <c r="N7" s="296">
        <f>'Grafic fizic'!M6</f>
        <v>0</v>
      </c>
      <c r="O7" s="296">
        <f>'Grafic fizic'!N6</f>
        <v>0</v>
      </c>
      <c r="P7" s="295">
        <f>SUM(D7:O7)</f>
        <v>0</v>
      </c>
      <c r="Q7" s="296">
        <f>'Grafic fizic'!O6</f>
        <v>0</v>
      </c>
      <c r="R7" s="296">
        <f>'Grafic fizic'!P6</f>
        <v>0</v>
      </c>
      <c r="S7" s="296">
        <f>'Grafic fizic'!Q6</f>
        <v>0</v>
      </c>
      <c r="T7" s="296">
        <f>'Grafic fizic'!R6</f>
        <v>0</v>
      </c>
      <c r="U7" s="296">
        <f>'Grafic fizic'!S6</f>
        <v>0</v>
      </c>
      <c r="V7" s="296">
        <f>'Grafic fizic'!T6</f>
        <v>0</v>
      </c>
      <c r="W7" s="296">
        <f>'Grafic fizic'!U6</f>
        <v>0</v>
      </c>
      <c r="X7" s="296">
        <f>'Grafic fizic'!V6</f>
        <v>0</v>
      </c>
      <c r="Y7" s="296">
        <f>'Grafic fizic'!W6</f>
        <v>0</v>
      </c>
      <c r="Z7" s="296">
        <f>'Grafic fizic'!X6</f>
        <v>0</v>
      </c>
      <c r="AA7" s="296">
        <f>'Grafic fizic'!Y6</f>
        <v>0</v>
      </c>
      <c r="AB7" s="296">
        <f>'Grafic fizic'!Z6</f>
        <v>0</v>
      </c>
      <c r="AC7" s="295">
        <f t="shared" si="4"/>
        <v>0</v>
      </c>
      <c r="AD7" s="295">
        <f t="shared" si="5"/>
        <v>0</v>
      </c>
      <c r="AE7" s="101" t="b">
        <f t="shared" si="6"/>
        <v>1</v>
      </c>
    </row>
    <row r="8" spans="1:31" x14ac:dyDescent="0.25">
      <c r="A8" s="492"/>
      <c r="B8" s="119" t="s">
        <v>323</v>
      </c>
      <c r="C8" s="119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5">
        <f>SUM(D8:O8)</f>
        <v>0</v>
      </c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5">
        <f t="shared" si="4"/>
        <v>0</v>
      </c>
      <c r="AD8" s="295">
        <f t="shared" si="5"/>
        <v>0</v>
      </c>
      <c r="AE8" s="101" t="b">
        <f t="shared" si="6"/>
        <v>1</v>
      </c>
    </row>
    <row r="9" spans="1:31" x14ac:dyDescent="0.25">
      <c r="A9" s="492"/>
      <c r="B9" s="294" t="s">
        <v>206</v>
      </c>
      <c r="C9" s="294">
        <f>C7+C8</f>
        <v>0</v>
      </c>
      <c r="D9" s="295">
        <f t="shared" ref="D9:Q9" si="7">SUM(D7:D8)</f>
        <v>0</v>
      </c>
      <c r="E9" s="295">
        <f t="shared" si="7"/>
        <v>0</v>
      </c>
      <c r="F9" s="295">
        <f t="shared" si="7"/>
        <v>0</v>
      </c>
      <c r="G9" s="295">
        <f t="shared" si="7"/>
        <v>0</v>
      </c>
      <c r="H9" s="295">
        <f t="shared" si="7"/>
        <v>0</v>
      </c>
      <c r="I9" s="295">
        <f t="shared" si="7"/>
        <v>0</v>
      </c>
      <c r="J9" s="295">
        <f t="shared" si="7"/>
        <v>0</v>
      </c>
      <c r="K9" s="295">
        <f t="shared" si="7"/>
        <v>0</v>
      </c>
      <c r="L9" s="295">
        <f t="shared" si="7"/>
        <v>0</v>
      </c>
      <c r="M9" s="295">
        <f t="shared" si="7"/>
        <v>0</v>
      </c>
      <c r="N9" s="295">
        <f t="shared" si="7"/>
        <v>0</v>
      </c>
      <c r="O9" s="295">
        <f t="shared" si="7"/>
        <v>0</v>
      </c>
      <c r="P9" s="295">
        <f t="shared" si="3"/>
        <v>0</v>
      </c>
      <c r="Q9" s="295">
        <f t="shared" si="7"/>
        <v>0</v>
      </c>
      <c r="R9" s="295">
        <f t="shared" ref="R9:AB9" si="8">SUM(R7:R8)</f>
        <v>0</v>
      </c>
      <c r="S9" s="295">
        <f t="shared" si="8"/>
        <v>0</v>
      </c>
      <c r="T9" s="295">
        <f t="shared" si="8"/>
        <v>0</v>
      </c>
      <c r="U9" s="295">
        <f t="shared" si="8"/>
        <v>0</v>
      </c>
      <c r="V9" s="295">
        <f t="shared" si="8"/>
        <v>0</v>
      </c>
      <c r="W9" s="295">
        <f t="shared" si="8"/>
        <v>0</v>
      </c>
      <c r="X9" s="295">
        <f t="shared" si="8"/>
        <v>0</v>
      </c>
      <c r="Y9" s="295">
        <f t="shared" si="8"/>
        <v>0</v>
      </c>
      <c r="Z9" s="295">
        <f t="shared" si="8"/>
        <v>0</v>
      </c>
      <c r="AA9" s="295">
        <f t="shared" si="8"/>
        <v>0</v>
      </c>
      <c r="AB9" s="295">
        <f t="shared" si="8"/>
        <v>0</v>
      </c>
      <c r="AC9" s="295">
        <f t="shared" si="4"/>
        <v>0</v>
      </c>
      <c r="AD9" s="295">
        <f t="shared" si="5"/>
        <v>0</v>
      </c>
      <c r="AE9" s="101" t="b">
        <f t="shared" si="6"/>
        <v>1</v>
      </c>
    </row>
    <row r="10" spans="1:31" x14ac:dyDescent="0.25">
      <c r="A10" s="492" t="s">
        <v>210</v>
      </c>
      <c r="B10" s="119" t="s">
        <v>322</v>
      </c>
      <c r="C10" s="359">
        <f>DG!F9</f>
        <v>0</v>
      </c>
      <c r="D10" s="296">
        <f>'Grafic fizic'!C7</f>
        <v>0</v>
      </c>
      <c r="E10" s="296">
        <f>C10/2</f>
        <v>0</v>
      </c>
      <c r="F10" s="296">
        <f>E10</f>
        <v>0</v>
      </c>
      <c r="G10" s="296">
        <f>'Grafic fizic'!F7</f>
        <v>0</v>
      </c>
      <c r="H10" s="296">
        <f>'Grafic fizic'!G7</f>
        <v>0</v>
      </c>
      <c r="I10" s="296">
        <f>'Grafic fizic'!H7</f>
        <v>0</v>
      </c>
      <c r="J10" s="296">
        <f>'Grafic fizic'!I7</f>
        <v>0</v>
      </c>
      <c r="K10" s="296">
        <f>'Grafic fizic'!J7</f>
        <v>0</v>
      </c>
      <c r="L10" s="296">
        <f>'Grafic fizic'!K7</f>
        <v>0</v>
      </c>
      <c r="M10" s="296">
        <f>'Grafic fizic'!L7</f>
        <v>0</v>
      </c>
      <c r="N10" s="296">
        <f>'Grafic fizic'!M7</f>
        <v>0</v>
      </c>
      <c r="O10" s="296">
        <f>'Grafic fizic'!N7</f>
        <v>0</v>
      </c>
      <c r="P10" s="295">
        <f t="shared" si="3"/>
        <v>0</v>
      </c>
      <c r="Q10" s="296">
        <f>'Grafic fizic'!O7</f>
        <v>0</v>
      </c>
      <c r="R10" s="296">
        <f>'Grafic fizic'!P7</f>
        <v>0</v>
      </c>
      <c r="S10" s="296">
        <f>'Grafic fizic'!Q7</f>
        <v>0</v>
      </c>
      <c r="T10" s="296">
        <f>'Grafic fizic'!R7</f>
        <v>0</v>
      </c>
      <c r="U10" s="296">
        <f>'Grafic fizic'!S7</f>
        <v>0</v>
      </c>
      <c r="V10" s="296">
        <f>'Grafic fizic'!T7</f>
        <v>0</v>
      </c>
      <c r="W10" s="296">
        <f>'Grafic fizic'!U7</f>
        <v>0</v>
      </c>
      <c r="X10" s="296">
        <f>'Grafic fizic'!V7</f>
        <v>0</v>
      </c>
      <c r="Y10" s="296">
        <f>'Grafic fizic'!W7</f>
        <v>0</v>
      </c>
      <c r="Z10" s="296">
        <f>'Grafic fizic'!X7</f>
        <v>0</v>
      </c>
      <c r="AA10" s="296">
        <f>'Grafic fizic'!Y7</f>
        <v>0</v>
      </c>
      <c r="AB10" s="296">
        <f>'Grafic fizic'!Z7</f>
        <v>0</v>
      </c>
      <c r="AC10" s="295">
        <f t="shared" si="4"/>
        <v>0</v>
      </c>
      <c r="AD10" s="295">
        <f t="shared" si="5"/>
        <v>0</v>
      </c>
      <c r="AE10" s="101" t="b">
        <f t="shared" si="6"/>
        <v>1</v>
      </c>
    </row>
    <row r="11" spans="1:31" x14ac:dyDescent="0.25">
      <c r="A11" s="492"/>
      <c r="B11" s="119" t="s">
        <v>323</v>
      </c>
      <c r="C11" s="119"/>
      <c r="D11" s="296"/>
      <c r="E11" s="296"/>
      <c r="F11" s="296"/>
      <c r="G11" s="296"/>
      <c r="H11" s="296"/>
      <c r="I11" s="296"/>
      <c r="J11" s="296"/>
      <c r="K11" s="296"/>
      <c r="L11" s="296"/>
      <c r="M11" s="296"/>
      <c r="N11" s="296"/>
      <c r="O11" s="296"/>
      <c r="P11" s="295">
        <f t="shared" si="3"/>
        <v>0</v>
      </c>
      <c r="Q11" s="296"/>
      <c r="R11" s="296"/>
      <c r="S11" s="296"/>
      <c r="T11" s="296"/>
      <c r="U11" s="296"/>
      <c r="V11" s="296"/>
      <c r="W11" s="296"/>
      <c r="X11" s="296"/>
      <c r="Y11" s="296"/>
      <c r="Z11" s="296"/>
      <c r="AA11" s="296"/>
      <c r="AB11" s="296"/>
      <c r="AC11" s="295">
        <f t="shared" si="4"/>
        <v>0</v>
      </c>
      <c r="AD11" s="295">
        <f t="shared" si="5"/>
        <v>0</v>
      </c>
      <c r="AE11" s="101" t="b">
        <f t="shared" si="6"/>
        <v>1</v>
      </c>
    </row>
    <row r="12" spans="1:31" x14ac:dyDescent="0.25">
      <c r="A12" s="492"/>
      <c r="B12" s="294" t="s">
        <v>206</v>
      </c>
      <c r="C12" s="294">
        <f>C10+C11</f>
        <v>0</v>
      </c>
      <c r="D12" s="295">
        <f t="shared" ref="D12:Q12" si="9">SUM(D10:D11)</f>
        <v>0</v>
      </c>
      <c r="E12" s="295">
        <f t="shared" si="9"/>
        <v>0</v>
      </c>
      <c r="F12" s="295">
        <f t="shared" si="9"/>
        <v>0</v>
      </c>
      <c r="G12" s="295">
        <f t="shared" si="9"/>
        <v>0</v>
      </c>
      <c r="H12" s="295">
        <f t="shared" si="9"/>
        <v>0</v>
      </c>
      <c r="I12" s="295">
        <f t="shared" si="9"/>
        <v>0</v>
      </c>
      <c r="J12" s="295">
        <f t="shared" si="9"/>
        <v>0</v>
      </c>
      <c r="K12" s="295">
        <f t="shared" si="9"/>
        <v>0</v>
      </c>
      <c r="L12" s="295">
        <f t="shared" si="9"/>
        <v>0</v>
      </c>
      <c r="M12" s="295">
        <f t="shared" si="9"/>
        <v>0</v>
      </c>
      <c r="N12" s="295">
        <f t="shared" si="9"/>
        <v>0</v>
      </c>
      <c r="O12" s="295">
        <f t="shared" si="9"/>
        <v>0</v>
      </c>
      <c r="P12" s="295">
        <f t="shared" si="3"/>
        <v>0</v>
      </c>
      <c r="Q12" s="295">
        <f t="shared" si="9"/>
        <v>0</v>
      </c>
      <c r="R12" s="295">
        <f t="shared" ref="R12:AB12" si="10">SUM(R10:R11)</f>
        <v>0</v>
      </c>
      <c r="S12" s="295">
        <f t="shared" si="10"/>
        <v>0</v>
      </c>
      <c r="T12" s="295">
        <f t="shared" si="10"/>
        <v>0</v>
      </c>
      <c r="U12" s="295">
        <f t="shared" si="10"/>
        <v>0</v>
      </c>
      <c r="V12" s="295">
        <f t="shared" si="10"/>
        <v>0</v>
      </c>
      <c r="W12" s="295">
        <f t="shared" si="10"/>
        <v>0</v>
      </c>
      <c r="X12" s="295">
        <f t="shared" si="10"/>
        <v>0</v>
      </c>
      <c r="Y12" s="295">
        <f t="shared" si="10"/>
        <v>0</v>
      </c>
      <c r="Z12" s="295">
        <f t="shared" si="10"/>
        <v>0</v>
      </c>
      <c r="AA12" s="295">
        <f t="shared" si="10"/>
        <v>0</v>
      </c>
      <c r="AB12" s="295">
        <f t="shared" si="10"/>
        <v>0</v>
      </c>
      <c r="AC12" s="295">
        <f t="shared" si="4"/>
        <v>0</v>
      </c>
      <c r="AD12" s="295">
        <f t="shared" si="5"/>
        <v>0</v>
      </c>
      <c r="AE12" s="101" t="b">
        <f t="shared" si="6"/>
        <v>1</v>
      </c>
    </row>
    <row r="13" spans="1:31" x14ac:dyDescent="0.25">
      <c r="A13" s="492" t="s">
        <v>211</v>
      </c>
      <c r="B13" s="119" t="s">
        <v>322</v>
      </c>
      <c r="C13" s="359">
        <f>DG!F10</f>
        <v>0</v>
      </c>
      <c r="D13" s="296">
        <f>'Grafic fizic'!C8</f>
        <v>0</v>
      </c>
      <c r="E13" s="296">
        <f>'Grafic fizic'!D8</f>
        <v>0</v>
      </c>
      <c r="F13" s="296">
        <f>'Grafic fizic'!E8</f>
        <v>0</v>
      </c>
      <c r="G13" s="296">
        <f>'Grafic fizic'!F8</f>
        <v>0</v>
      </c>
      <c r="H13" s="296">
        <f>'Grafic fizic'!G8</f>
        <v>0</v>
      </c>
      <c r="I13" s="296">
        <f>'Grafic fizic'!H8</f>
        <v>0</v>
      </c>
      <c r="J13" s="296">
        <f>'Grafic fizic'!I8</f>
        <v>0</v>
      </c>
      <c r="K13" s="296">
        <f>'Grafic fizic'!J8</f>
        <v>0</v>
      </c>
      <c r="L13" s="296">
        <f>'Grafic fizic'!K8</f>
        <v>0</v>
      </c>
      <c r="M13" s="296">
        <f>'Grafic fizic'!L8</f>
        <v>0</v>
      </c>
      <c r="N13" s="296">
        <f>'Grafic fizic'!M8</f>
        <v>0</v>
      </c>
      <c r="O13" s="296">
        <f>'Grafic fizic'!N8</f>
        <v>0</v>
      </c>
      <c r="P13" s="295">
        <f t="shared" si="3"/>
        <v>0</v>
      </c>
      <c r="Q13" s="296">
        <f>'Grafic fizic'!O8</f>
        <v>0</v>
      </c>
      <c r="R13" s="296">
        <f>'Grafic fizic'!P8</f>
        <v>0</v>
      </c>
      <c r="S13" s="296">
        <f>'Grafic fizic'!Q8</f>
        <v>0</v>
      </c>
      <c r="T13" s="296">
        <f>'Grafic fizic'!R8</f>
        <v>0</v>
      </c>
      <c r="U13" s="296">
        <f>'Grafic fizic'!S8</f>
        <v>0</v>
      </c>
      <c r="V13" s="296">
        <f>'Grafic fizic'!T8</f>
        <v>0</v>
      </c>
      <c r="W13" s="296">
        <f>'Grafic fizic'!U8</f>
        <v>0</v>
      </c>
      <c r="X13" s="296">
        <f>C13/2</f>
        <v>0</v>
      </c>
      <c r="Y13" s="296">
        <f>X13</f>
        <v>0</v>
      </c>
      <c r="Z13" s="296">
        <f>'Grafic fizic'!X8</f>
        <v>0</v>
      </c>
      <c r="AA13" s="296">
        <f>'Grafic fizic'!Y8</f>
        <v>0</v>
      </c>
      <c r="AB13" s="296">
        <f>'Grafic fizic'!Z8</f>
        <v>0</v>
      </c>
      <c r="AC13" s="295">
        <f t="shared" si="4"/>
        <v>0</v>
      </c>
      <c r="AD13" s="295">
        <f t="shared" si="5"/>
        <v>0</v>
      </c>
      <c r="AE13" s="101" t="b">
        <f t="shared" si="6"/>
        <v>1</v>
      </c>
    </row>
    <row r="14" spans="1:31" x14ac:dyDescent="0.25">
      <c r="A14" s="492"/>
      <c r="B14" s="119" t="s">
        <v>323</v>
      </c>
      <c r="C14" s="119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5">
        <f t="shared" si="3"/>
        <v>0</v>
      </c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5">
        <f t="shared" si="4"/>
        <v>0</v>
      </c>
      <c r="AD14" s="295">
        <f t="shared" si="5"/>
        <v>0</v>
      </c>
      <c r="AE14" s="101" t="b">
        <f t="shared" si="6"/>
        <v>1</v>
      </c>
    </row>
    <row r="15" spans="1:31" x14ac:dyDescent="0.25">
      <c r="A15" s="492"/>
      <c r="B15" s="294" t="s">
        <v>206</v>
      </c>
      <c r="C15" s="294">
        <f>C13+C14</f>
        <v>0</v>
      </c>
      <c r="D15" s="295">
        <f t="shared" ref="D15:Q15" si="11">SUM(D13:D14)</f>
        <v>0</v>
      </c>
      <c r="E15" s="295">
        <f t="shared" si="11"/>
        <v>0</v>
      </c>
      <c r="F15" s="295">
        <f t="shared" si="11"/>
        <v>0</v>
      </c>
      <c r="G15" s="295">
        <f t="shared" si="11"/>
        <v>0</v>
      </c>
      <c r="H15" s="295">
        <f t="shared" si="11"/>
        <v>0</v>
      </c>
      <c r="I15" s="295">
        <f t="shared" si="11"/>
        <v>0</v>
      </c>
      <c r="J15" s="295">
        <f t="shared" si="11"/>
        <v>0</v>
      </c>
      <c r="K15" s="295">
        <f t="shared" si="11"/>
        <v>0</v>
      </c>
      <c r="L15" s="295">
        <f t="shared" si="11"/>
        <v>0</v>
      </c>
      <c r="M15" s="295">
        <f t="shared" si="11"/>
        <v>0</v>
      </c>
      <c r="N15" s="295">
        <f t="shared" si="11"/>
        <v>0</v>
      </c>
      <c r="O15" s="295">
        <f t="shared" si="11"/>
        <v>0</v>
      </c>
      <c r="P15" s="295">
        <f t="shared" si="3"/>
        <v>0</v>
      </c>
      <c r="Q15" s="295">
        <f t="shared" si="11"/>
        <v>0</v>
      </c>
      <c r="R15" s="295">
        <f t="shared" ref="R15:AB15" si="12">SUM(R13:R14)</f>
        <v>0</v>
      </c>
      <c r="S15" s="295">
        <f t="shared" si="12"/>
        <v>0</v>
      </c>
      <c r="T15" s="295">
        <f t="shared" si="12"/>
        <v>0</v>
      </c>
      <c r="U15" s="295">
        <f t="shared" si="12"/>
        <v>0</v>
      </c>
      <c r="V15" s="295">
        <f t="shared" si="12"/>
        <v>0</v>
      </c>
      <c r="W15" s="295">
        <f t="shared" si="12"/>
        <v>0</v>
      </c>
      <c r="X15" s="295">
        <f t="shared" si="12"/>
        <v>0</v>
      </c>
      <c r="Y15" s="295">
        <f>SUM(Y13:Y14)</f>
        <v>0</v>
      </c>
      <c r="Z15" s="295">
        <f t="shared" si="12"/>
        <v>0</v>
      </c>
      <c r="AA15" s="295">
        <f t="shared" si="12"/>
        <v>0</v>
      </c>
      <c r="AB15" s="295">
        <f t="shared" si="12"/>
        <v>0</v>
      </c>
      <c r="AC15" s="295">
        <f t="shared" si="4"/>
        <v>0</v>
      </c>
      <c r="AD15" s="295">
        <f t="shared" si="5"/>
        <v>0</v>
      </c>
      <c r="AE15" s="101" t="b">
        <f t="shared" si="6"/>
        <v>1</v>
      </c>
    </row>
    <row r="16" spans="1:31" x14ac:dyDescent="0.25">
      <c r="A16" s="486" t="s">
        <v>543</v>
      </c>
      <c r="B16" s="119" t="s">
        <v>322</v>
      </c>
      <c r="C16" s="297"/>
      <c r="D16" s="298"/>
      <c r="E16" s="298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5">
        <f t="shared" si="3"/>
        <v>0</v>
      </c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5">
        <f t="shared" si="4"/>
        <v>0</v>
      </c>
      <c r="AD16" s="295">
        <f t="shared" si="5"/>
        <v>0</v>
      </c>
      <c r="AE16" s="101" t="b">
        <f t="shared" si="6"/>
        <v>1</v>
      </c>
    </row>
    <row r="17" spans="1:31" x14ac:dyDescent="0.25">
      <c r="A17" s="487"/>
      <c r="B17" s="119" t="s">
        <v>323</v>
      </c>
      <c r="C17" s="297"/>
      <c r="D17" s="298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5">
        <f t="shared" si="3"/>
        <v>0</v>
      </c>
      <c r="Q17" s="298"/>
      <c r="R17" s="298"/>
      <c r="S17" s="298"/>
      <c r="T17" s="298"/>
      <c r="U17" s="298"/>
      <c r="V17" s="298"/>
      <c r="W17" s="298"/>
      <c r="X17" s="298"/>
      <c r="Y17" s="298"/>
      <c r="Z17" s="298"/>
      <c r="AA17" s="298"/>
      <c r="AB17" s="298"/>
      <c r="AC17" s="295">
        <f t="shared" si="4"/>
        <v>0</v>
      </c>
      <c r="AD17" s="295">
        <f t="shared" si="5"/>
        <v>0</v>
      </c>
      <c r="AE17" s="101" t="b">
        <f t="shared" si="6"/>
        <v>1</v>
      </c>
    </row>
    <row r="18" spans="1:31" x14ac:dyDescent="0.25">
      <c r="A18" s="488"/>
      <c r="B18" s="294" t="s">
        <v>206</v>
      </c>
      <c r="C18" s="294">
        <f>C16+C17</f>
        <v>0</v>
      </c>
      <c r="D18" s="294">
        <f t="shared" ref="D18:O18" si="13">D16+D17</f>
        <v>0</v>
      </c>
      <c r="E18" s="294">
        <f t="shared" si="13"/>
        <v>0</v>
      </c>
      <c r="F18" s="294">
        <f t="shared" si="13"/>
        <v>0</v>
      </c>
      <c r="G18" s="294">
        <f t="shared" si="13"/>
        <v>0</v>
      </c>
      <c r="H18" s="294">
        <f t="shared" si="13"/>
        <v>0</v>
      </c>
      <c r="I18" s="294">
        <f t="shared" si="13"/>
        <v>0</v>
      </c>
      <c r="J18" s="294">
        <f t="shared" si="13"/>
        <v>0</v>
      </c>
      <c r="K18" s="294">
        <f t="shared" si="13"/>
        <v>0</v>
      </c>
      <c r="L18" s="294">
        <f t="shared" si="13"/>
        <v>0</v>
      </c>
      <c r="M18" s="294">
        <f t="shared" si="13"/>
        <v>0</v>
      </c>
      <c r="N18" s="294">
        <f t="shared" si="13"/>
        <v>0</v>
      </c>
      <c r="O18" s="294">
        <f t="shared" si="13"/>
        <v>0</v>
      </c>
      <c r="P18" s="295">
        <f t="shared" si="3"/>
        <v>0</v>
      </c>
      <c r="Q18" s="295">
        <f>Q16+Q17</f>
        <v>0</v>
      </c>
      <c r="R18" s="295">
        <f t="shared" ref="R18:AB18" si="14">R16+R17</f>
        <v>0</v>
      </c>
      <c r="S18" s="295">
        <f t="shared" si="14"/>
        <v>0</v>
      </c>
      <c r="T18" s="295">
        <f t="shared" si="14"/>
        <v>0</v>
      </c>
      <c r="U18" s="295">
        <f t="shared" si="14"/>
        <v>0</v>
      </c>
      <c r="V18" s="295">
        <f t="shared" si="14"/>
        <v>0</v>
      </c>
      <c r="W18" s="295">
        <f t="shared" si="14"/>
        <v>0</v>
      </c>
      <c r="X18" s="295">
        <f t="shared" si="14"/>
        <v>0</v>
      </c>
      <c r="Y18" s="295">
        <f t="shared" si="14"/>
        <v>0</v>
      </c>
      <c r="Z18" s="295">
        <f t="shared" si="14"/>
        <v>0</v>
      </c>
      <c r="AA18" s="295">
        <f t="shared" si="14"/>
        <v>0</v>
      </c>
      <c r="AB18" s="295">
        <f t="shared" si="14"/>
        <v>0</v>
      </c>
      <c r="AC18" s="295">
        <f t="shared" si="4"/>
        <v>0</v>
      </c>
      <c r="AD18" s="295">
        <f t="shared" si="5"/>
        <v>0</v>
      </c>
      <c r="AE18" s="101" t="b">
        <f t="shared" si="6"/>
        <v>1</v>
      </c>
    </row>
    <row r="19" spans="1:31" x14ac:dyDescent="0.25">
      <c r="A19" s="499" t="s">
        <v>212</v>
      </c>
      <c r="B19" s="119" t="s">
        <v>322</v>
      </c>
      <c r="C19" s="359">
        <f>DG!F14</f>
        <v>0</v>
      </c>
      <c r="D19" s="296">
        <f>'Grafic fizic'!C10</f>
        <v>0</v>
      </c>
      <c r="E19" s="296">
        <f>'Grafic fizic'!D10</f>
        <v>0</v>
      </c>
      <c r="F19" s="296">
        <f>'Grafic fizic'!E10</f>
        <v>0</v>
      </c>
      <c r="G19" s="296">
        <f>C19/3</f>
        <v>0</v>
      </c>
      <c r="H19" s="296">
        <f>G19</f>
        <v>0</v>
      </c>
      <c r="I19" s="296">
        <f>H19</f>
        <v>0</v>
      </c>
      <c r="J19" s="296">
        <f>'Grafic fizic'!I10</f>
        <v>0</v>
      </c>
      <c r="K19" s="296">
        <f>'Grafic fizic'!J10</f>
        <v>0</v>
      </c>
      <c r="L19" s="296">
        <f>'Grafic fizic'!K10</f>
        <v>0</v>
      </c>
      <c r="M19" s="296">
        <f>'Grafic fizic'!L10</f>
        <v>0</v>
      </c>
      <c r="N19" s="296">
        <f>'Grafic fizic'!M10</f>
        <v>0</v>
      </c>
      <c r="O19" s="296">
        <f>'Grafic fizic'!N10</f>
        <v>0</v>
      </c>
      <c r="P19" s="295">
        <f t="shared" si="3"/>
        <v>0</v>
      </c>
      <c r="Q19" s="296">
        <f>'Grafic fizic'!O10</f>
        <v>0</v>
      </c>
      <c r="R19" s="296">
        <f>'Grafic fizic'!P10</f>
        <v>0</v>
      </c>
      <c r="S19" s="296">
        <f>'Grafic fizic'!Q10</f>
        <v>0</v>
      </c>
      <c r="T19" s="296">
        <f>'Grafic fizic'!R10</f>
        <v>0</v>
      </c>
      <c r="U19" s="296">
        <f>'Grafic fizic'!S10</f>
        <v>0</v>
      </c>
      <c r="V19" s="296">
        <f>'Grafic fizic'!T10</f>
        <v>0</v>
      </c>
      <c r="W19" s="296">
        <f>'Grafic fizic'!U10</f>
        <v>0</v>
      </c>
      <c r="X19" s="296">
        <f>'Grafic fizic'!V10</f>
        <v>0</v>
      </c>
      <c r="Y19" s="296">
        <f>'Grafic fizic'!W10</f>
        <v>0</v>
      </c>
      <c r="Z19" s="296">
        <f>'Grafic fizic'!X10</f>
        <v>0</v>
      </c>
      <c r="AA19" s="296">
        <f>'Grafic fizic'!Y10</f>
        <v>0</v>
      </c>
      <c r="AB19" s="296">
        <f>'Grafic fizic'!Z10</f>
        <v>0</v>
      </c>
      <c r="AC19" s="295">
        <f t="shared" si="4"/>
        <v>0</v>
      </c>
      <c r="AD19" s="295">
        <f t="shared" si="5"/>
        <v>0</v>
      </c>
      <c r="AE19" s="101" t="b">
        <f t="shared" si="6"/>
        <v>1</v>
      </c>
    </row>
    <row r="20" spans="1:31" x14ac:dyDescent="0.25">
      <c r="A20" s="499"/>
      <c r="B20" s="119" t="s">
        <v>323</v>
      </c>
      <c r="C20" s="119">
        <f>DG!O14</f>
        <v>0</v>
      </c>
      <c r="D20" s="296"/>
      <c r="E20" s="296"/>
      <c r="F20" s="296"/>
      <c r="G20" s="296"/>
      <c r="H20" s="296"/>
      <c r="I20" s="296">
        <v>0</v>
      </c>
      <c r="J20" s="296"/>
      <c r="K20" s="296"/>
      <c r="L20" s="296"/>
      <c r="M20" s="296"/>
      <c r="N20" s="296"/>
      <c r="O20" s="296"/>
      <c r="P20" s="295">
        <f t="shared" si="3"/>
        <v>0</v>
      </c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295">
        <f t="shared" si="4"/>
        <v>0</v>
      </c>
      <c r="AD20" s="295">
        <f t="shared" si="5"/>
        <v>0</v>
      </c>
      <c r="AE20" s="101" t="b">
        <f t="shared" si="6"/>
        <v>1</v>
      </c>
    </row>
    <row r="21" spans="1:31" x14ac:dyDescent="0.25">
      <c r="A21" s="499"/>
      <c r="B21" s="294" t="s">
        <v>206</v>
      </c>
      <c r="C21" s="294">
        <f>C19+C20</f>
        <v>0</v>
      </c>
      <c r="D21" s="295">
        <f>D19+D20</f>
        <v>0</v>
      </c>
      <c r="E21" s="295">
        <f t="shared" ref="E21:O21" si="15">E19+E20</f>
        <v>0</v>
      </c>
      <c r="F21" s="295">
        <f t="shared" si="15"/>
        <v>0</v>
      </c>
      <c r="G21" s="295">
        <f t="shared" si="15"/>
        <v>0</v>
      </c>
      <c r="H21" s="295">
        <f t="shared" si="15"/>
        <v>0</v>
      </c>
      <c r="I21" s="295">
        <f t="shared" si="15"/>
        <v>0</v>
      </c>
      <c r="J21" s="295">
        <f t="shared" si="15"/>
        <v>0</v>
      </c>
      <c r="K21" s="295">
        <f t="shared" si="15"/>
        <v>0</v>
      </c>
      <c r="L21" s="295">
        <f t="shared" si="15"/>
        <v>0</v>
      </c>
      <c r="M21" s="295">
        <f t="shared" si="15"/>
        <v>0</v>
      </c>
      <c r="N21" s="295">
        <f t="shared" si="15"/>
        <v>0</v>
      </c>
      <c r="O21" s="295">
        <f t="shared" si="15"/>
        <v>0</v>
      </c>
      <c r="P21" s="295">
        <f t="shared" si="3"/>
        <v>0</v>
      </c>
      <c r="Q21" s="295">
        <f t="shared" ref="Q21" si="16">SUM(Q19:Q20)</f>
        <v>0</v>
      </c>
      <c r="R21" s="295">
        <f>SUM(R19:R20)</f>
        <v>0</v>
      </c>
      <c r="S21" s="295">
        <f t="shared" ref="S21:AB21" si="17">SUM(S19:S20)</f>
        <v>0</v>
      </c>
      <c r="T21" s="295">
        <f t="shared" si="17"/>
        <v>0</v>
      </c>
      <c r="U21" s="295">
        <f t="shared" si="17"/>
        <v>0</v>
      </c>
      <c r="V21" s="295">
        <f t="shared" si="17"/>
        <v>0</v>
      </c>
      <c r="W21" s="295">
        <f t="shared" si="17"/>
        <v>0</v>
      </c>
      <c r="X21" s="295">
        <f t="shared" si="17"/>
        <v>0</v>
      </c>
      <c r="Y21" s="295">
        <f t="shared" si="17"/>
        <v>0</v>
      </c>
      <c r="Z21" s="295">
        <f t="shared" si="17"/>
        <v>0</v>
      </c>
      <c r="AA21" s="295">
        <f t="shared" si="17"/>
        <v>0</v>
      </c>
      <c r="AB21" s="295">
        <f t="shared" si="17"/>
        <v>0</v>
      </c>
      <c r="AC21" s="295">
        <f t="shared" si="4"/>
        <v>0</v>
      </c>
      <c r="AD21" s="295">
        <f t="shared" si="5"/>
        <v>0</v>
      </c>
      <c r="AE21" s="101" t="b">
        <f t="shared" si="6"/>
        <v>1</v>
      </c>
    </row>
    <row r="22" spans="1:31" x14ac:dyDescent="0.25">
      <c r="A22" s="499" t="s">
        <v>213</v>
      </c>
      <c r="B22" s="294" t="s">
        <v>322</v>
      </c>
      <c r="C22" s="294">
        <f>C25+C28+C31+C34+C37+C40</f>
        <v>17126.780178200002</v>
      </c>
      <c r="D22" s="295">
        <f>D25+D28+D31+D34+D37+D40+D43+D46</f>
        <v>51000</v>
      </c>
      <c r="E22" s="295">
        <f t="shared" ref="E22:O22" si="18">E25+E28+E31+E34+E37+E40+E43+E46</f>
        <v>-12251.251007266668</v>
      </c>
      <c r="F22" s="295">
        <f t="shared" si="18"/>
        <v>-12251.251007266668</v>
      </c>
      <c r="G22" s="295">
        <f t="shared" si="18"/>
        <v>-12251.251007266668</v>
      </c>
      <c r="H22" s="295">
        <f t="shared" si="18"/>
        <v>2128.2992684210526</v>
      </c>
      <c r="I22" s="295">
        <f t="shared" si="18"/>
        <v>2128.2992684210526</v>
      </c>
      <c r="J22" s="295">
        <f t="shared" si="18"/>
        <v>2128.2992684210526</v>
      </c>
      <c r="K22" s="295">
        <f t="shared" si="18"/>
        <v>2128.2992684210526</v>
      </c>
      <c r="L22" s="295">
        <f t="shared" si="18"/>
        <v>2128.2992684210526</v>
      </c>
      <c r="M22" s="295">
        <f t="shared" si="18"/>
        <v>2128.2992684210526</v>
      </c>
      <c r="N22" s="295">
        <f t="shared" si="18"/>
        <v>2128.2992684210526</v>
      </c>
      <c r="O22" s="295">
        <f t="shared" si="18"/>
        <v>128.29926842105263</v>
      </c>
      <c r="P22" s="295">
        <f t="shared" si="3"/>
        <v>29272.641125568403</v>
      </c>
      <c r="Q22" s="295">
        <f>Q25+Q28+Q31+Q34+Q37+Q40+Q43+Q46</f>
        <v>128.29926842105263</v>
      </c>
      <c r="R22" s="295">
        <f t="shared" ref="R22:AB22" si="19">R25+R28+R31+R34+R37+R40+R43+R46</f>
        <v>3128.2992684210526</v>
      </c>
      <c r="S22" s="295">
        <f t="shared" si="19"/>
        <v>2128.2992684210526</v>
      </c>
      <c r="T22" s="295">
        <f t="shared" si="19"/>
        <v>2128.2992684210526</v>
      </c>
      <c r="U22" s="295">
        <f t="shared" si="19"/>
        <v>2128.2992684210526</v>
      </c>
      <c r="V22" s="295">
        <f t="shared" si="19"/>
        <v>2128.2992684210526</v>
      </c>
      <c r="W22" s="295">
        <f t="shared" si="19"/>
        <v>128.29926842105263</v>
      </c>
      <c r="X22" s="295">
        <f t="shared" si="19"/>
        <v>128.29926842105263</v>
      </c>
      <c r="Y22" s="295">
        <f t="shared" si="19"/>
        <v>128.29926842105263</v>
      </c>
      <c r="Z22" s="295">
        <f t="shared" si="19"/>
        <v>128.29926842105263</v>
      </c>
      <c r="AA22" s="295">
        <f t="shared" si="19"/>
        <v>128.29926842105263</v>
      </c>
      <c r="AB22" s="295">
        <f t="shared" si="19"/>
        <v>0</v>
      </c>
      <c r="AC22" s="295">
        <f t="shared" si="4"/>
        <v>12411.291952631582</v>
      </c>
      <c r="AD22" s="295">
        <f t="shared" si="5"/>
        <v>41683.933078199989</v>
      </c>
      <c r="AE22" s="101" t="b">
        <f t="shared" si="6"/>
        <v>0</v>
      </c>
    </row>
    <row r="23" spans="1:31" x14ac:dyDescent="0.25">
      <c r="A23" s="499"/>
      <c r="B23" s="294" t="s">
        <v>323</v>
      </c>
      <c r="C23" s="294">
        <f>C26+C29+C32+C35+C38+C41</f>
        <v>0</v>
      </c>
      <c r="D23" s="295">
        <f>D26+D29+D32+D35+D38+D41+D44+D47</f>
        <v>0</v>
      </c>
      <c r="E23" s="295">
        <f t="shared" ref="E23:O23" si="20">E26+E29+E32+E35+E38+E41+E44+E47</f>
        <v>0</v>
      </c>
      <c r="F23" s="295">
        <f t="shared" si="20"/>
        <v>0</v>
      </c>
      <c r="G23" s="295">
        <f t="shared" si="20"/>
        <v>0</v>
      </c>
      <c r="H23" s="295">
        <f t="shared" si="20"/>
        <v>0</v>
      </c>
      <c r="I23" s="295">
        <f t="shared" si="20"/>
        <v>0</v>
      </c>
      <c r="J23" s="295">
        <f t="shared" si="20"/>
        <v>0</v>
      </c>
      <c r="K23" s="295">
        <f t="shared" si="20"/>
        <v>0</v>
      </c>
      <c r="L23" s="295">
        <f t="shared" si="20"/>
        <v>0</v>
      </c>
      <c r="M23" s="295">
        <f t="shared" si="20"/>
        <v>0</v>
      </c>
      <c r="N23" s="295">
        <f t="shared" si="20"/>
        <v>0</v>
      </c>
      <c r="O23" s="295">
        <f t="shared" si="20"/>
        <v>0</v>
      </c>
      <c r="P23" s="295">
        <f t="shared" si="3"/>
        <v>0</v>
      </c>
      <c r="Q23" s="295">
        <f>Q26+Q29+Q32+Q35+Q38+Q41+Q44+Q47</f>
        <v>0</v>
      </c>
      <c r="R23" s="295">
        <f t="shared" ref="R23:AB23" si="21">R26+R29+R32+R35+R38+R41+R44+R47</f>
        <v>0</v>
      </c>
      <c r="S23" s="295">
        <f t="shared" si="21"/>
        <v>0</v>
      </c>
      <c r="T23" s="295">
        <f t="shared" si="21"/>
        <v>0</v>
      </c>
      <c r="U23" s="295">
        <f t="shared" si="21"/>
        <v>0</v>
      </c>
      <c r="V23" s="295">
        <f t="shared" si="21"/>
        <v>0</v>
      </c>
      <c r="W23" s="295">
        <f t="shared" si="21"/>
        <v>0</v>
      </c>
      <c r="X23" s="295">
        <f t="shared" si="21"/>
        <v>0</v>
      </c>
      <c r="Y23" s="295">
        <f t="shared" si="21"/>
        <v>0</v>
      </c>
      <c r="Z23" s="295">
        <f t="shared" si="21"/>
        <v>0</v>
      </c>
      <c r="AA23" s="295">
        <f t="shared" si="21"/>
        <v>0</v>
      </c>
      <c r="AB23" s="295">
        <f t="shared" si="21"/>
        <v>0</v>
      </c>
      <c r="AC23" s="295">
        <f t="shared" si="4"/>
        <v>0</v>
      </c>
      <c r="AD23" s="295">
        <f t="shared" si="5"/>
        <v>0</v>
      </c>
      <c r="AE23" s="101" t="b">
        <f t="shared" si="6"/>
        <v>1</v>
      </c>
    </row>
    <row r="24" spans="1:31" x14ac:dyDescent="0.25">
      <c r="A24" s="499"/>
      <c r="B24" s="294" t="s">
        <v>206</v>
      </c>
      <c r="C24" s="294">
        <f>C22+C23</f>
        <v>17126.780178200002</v>
      </c>
      <c r="D24" s="295">
        <f t="shared" ref="D24:Q24" si="22">SUM(D22:D23)</f>
        <v>51000</v>
      </c>
      <c r="E24" s="295">
        <f t="shared" si="22"/>
        <v>-12251.251007266668</v>
      </c>
      <c r="F24" s="295">
        <f t="shared" si="22"/>
        <v>-12251.251007266668</v>
      </c>
      <c r="G24" s="295">
        <f t="shared" si="22"/>
        <v>-12251.251007266668</v>
      </c>
      <c r="H24" s="295">
        <f t="shared" si="22"/>
        <v>2128.2992684210526</v>
      </c>
      <c r="I24" s="295">
        <f t="shared" si="22"/>
        <v>2128.2992684210526</v>
      </c>
      <c r="J24" s="295">
        <f t="shared" si="22"/>
        <v>2128.2992684210526</v>
      </c>
      <c r="K24" s="295">
        <f t="shared" si="22"/>
        <v>2128.2992684210526</v>
      </c>
      <c r="L24" s="295">
        <f t="shared" si="22"/>
        <v>2128.2992684210526</v>
      </c>
      <c r="M24" s="295">
        <f t="shared" si="22"/>
        <v>2128.2992684210526</v>
      </c>
      <c r="N24" s="295">
        <f t="shared" si="22"/>
        <v>2128.2992684210526</v>
      </c>
      <c r="O24" s="295">
        <f t="shared" si="22"/>
        <v>128.29926842105263</v>
      </c>
      <c r="P24" s="295">
        <f t="shared" si="3"/>
        <v>29272.641125568403</v>
      </c>
      <c r="Q24" s="295">
        <f t="shared" si="22"/>
        <v>128.29926842105263</v>
      </c>
      <c r="R24" s="295">
        <f t="shared" ref="R24:AB24" si="23">SUM(R22:R23)</f>
        <v>3128.2992684210526</v>
      </c>
      <c r="S24" s="295">
        <f t="shared" si="23"/>
        <v>2128.2992684210526</v>
      </c>
      <c r="T24" s="295">
        <f t="shared" si="23"/>
        <v>2128.2992684210526</v>
      </c>
      <c r="U24" s="295">
        <f t="shared" si="23"/>
        <v>2128.2992684210526</v>
      </c>
      <c r="V24" s="295">
        <f t="shared" si="23"/>
        <v>2128.2992684210526</v>
      </c>
      <c r="W24" s="295">
        <f t="shared" si="23"/>
        <v>128.29926842105263</v>
      </c>
      <c r="X24" s="295">
        <f t="shared" si="23"/>
        <v>128.29926842105263</v>
      </c>
      <c r="Y24" s="295">
        <f t="shared" si="23"/>
        <v>128.29926842105263</v>
      </c>
      <c r="Z24" s="295">
        <f t="shared" si="23"/>
        <v>128.29926842105263</v>
      </c>
      <c r="AA24" s="295">
        <f t="shared" si="23"/>
        <v>128.29926842105263</v>
      </c>
      <c r="AB24" s="295">
        <f t="shared" si="23"/>
        <v>0</v>
      </c>
      <c r="AC24" s="295">
        <f t="shared" si="4"/>
        <v>12411.291952631582</v>
      </c>
      <c r="AD24" s="295">
        <f t="shared" si="5"/>
        <v>41683.933078199989</v>
      </c>
      <c r="AE24" s="101" t="b">
        <f t="shared" si="6"/>
        <v>0</v>
      </c>
    </row>
    <row r="25" spans="1:31" x14ac:dyDescent="0.25">
      <c r="A25" s="492" t="str">
        <f>DG!U16</f>
        <v xml:space="preserve">Studii </v>
      </c>
      <c r="B25" s="119" t="s">
        <v>322</v>
      </c>
      <c r="C25" s="359">
        <f>DG!F16</f>
        <v>0</v>
      </c>
      <c r="D25" s="296">
        <f>C25</f>
        <v>0</v>
      </c>
      <c r="E25" s="296">
        <f>'Grafic fizic'!D12</f>
        <v>0</v>
      </c>
      <c r="F25" s="296">
        <f>'Grafic fizic'!E12</f>
        <v>0</v>
      </c>
      <c r="G25" s="296">
        <f>'Grafic fizic'!F12</f>
        <v>0</v>
      </c>
      <c r="H25" s="296">
        <f>'Grafic fizic'!G12</f>
        <v>0</v>
      </c>
      <c r="I25" s="296">
        <f>'Grafic fizic'!H12</f>
        <v>0</v>
      </c>
      <c r="J25" s="296">
        <f>'Grafic fizic'!I12</f>
        <v>0</v>
      </c>
      <c r="K25" s="296">
        <f>'Grafic fizic'!J12</f>
        <v>0</v>
      </c>
      <c r="L25" s="296">
        <f>'Grafic fizic'!K12</f>
        <v>0</v>
      </c>
      <c r="M25" s="296">
        <f>'Grafic fizic'!L12</f>
        <v>0</v>
      </c>
      <c r="N25" s="296">
        <f>'Grafic fizic'!M12</f>
        <v>0</v>
      </c>
      <c r="O25" s="296">
        <f>'Grafic fizic'!N12</f>
        <v>0</v>
      </c>
      <c r="P25" s="295">
        <f t="shared" si="3"/>
        <v>0</v>
      </c>
      <c r="Q25" s="296">
        <f>'Grafic fizic'!O12</f>
        <v>0</v>
      </c>
      <c r="R25" s="296">
        <f>'Grafic fizic'!P12</f>
        <v>0</v>
      </c>
      <c r="S25" s="296">
        <f>'Grafic fizic'!Q12</f>
        <v>0</v>
      </c>
      <c r="T25" s="296">
        <f>'Grafic fizic'!R12</f>
        <v>0</v>
      </c>
      <c r="U25" s="296">
        <f>'Grafic fizic'!S12</f>
        <v>0</v>
      </c>
      <c r="V25" s="296">
        <f>'Grafic fizic'!T12</f>
        <v>0</v>
      </c>
      <c r="W25" s="296">
        <f>'Grafic fizic'!U12</f>
        <v>0</v>
      </c>
      <c r="X25" s="296">
        <f>'Grafic fizic'!V12</f>
        <v>0</v>
      </c>
      <c r="Y25" s="296">
        <f>'Grafic fizic'!W12</f>
        <v>0</v>
      </c>
      <c r="Z25" s="296">
        <f>'Grafic fizic'!X12</f>
        <v>0</v>
      </c>
      <c r="AA25" s="296">
        <f>'Grafic fizic'!Y12</f>
        <v>0</v>
      </c>
      <c r="AB25" s="296">
        <f>'Grafic fizic'!Z12</f>
        <v>0</v>
      </c>
      <c r="AC25" s="295">
        <f t="shared" si="4"/>
        <v>0</v>
      </c>
      <c r="AD25" s="295">
        <f t="shared" si="5"/>
        <v>0</v>
      </c>
      <c r="AE25" s="101" t="b">
        <f t="shared" si="6"/>
        <v>1</v>
      </c>
    </row>
    <row r="26" spans="1:31" x14ac:dyDescent="0.25">
      <c r="A26" s="492"/>
      <c r="B26" s="119" t="s">
        <v>323</v>
      </c>
      <c r="C26" s="119"/>
      <c r="D26" s="296"/>
      <c r="E26" s="296"/>
      <c r="F26" s="296"/>
      <c r="G26" s="296"/>
      <c r="H26" s="296"/>
      <c r="I26" s="296"/>
      <c r="J26" s="296"/>
      <c r="K26" s="296"/>
      <c r="L26" s="296"/>
      <c r="M26" s="296"/>
      <c r="N26" s="296"/>
      <c r="O26" s="296"/>
      <c r="P26" s="295">
        <f t="shared" si="3"/>
        <v>0</v>
      </c>
      <c r="Q26" s="296"/>
      <c r="R26" s="296"/>
      <c r="S26" s="296"/>
      <c r="T26" s="296"/>
      <c r="U26" s="296"/>
      <c r="V26" s="296"/>
      <c r="W26" s="296"/>
      <c r="X26" s="296"/>
      <c r="Y26" s="296"/>
      <c r="Z26" s="296"/>
      <c r="AA26" s="296"/>
      <c r="AB26" s="296"/>
      <c r="AC26" s="295">
        <f t="shared" si="4"/>
        <v>0</v>
      </c>
      <c r="AD26" s="295">
        <f t="shared" si="5"/>
        <v>0</v>
      </c>
      <c r="AE26" s="101" t="b">
        <f t="shared" si="6"/>
        <v>1</v>
      </c>
    </row>
    <row r="27" spans="1:31" x14ac:dyDescent="0.25">
      <c r="A27" s="492"/>
      <c r="B27" s="294" t="s">
        <v>206</v>
      </c>
      <c r="C27" s="294">
        <f>C25+C26</f>
        <v>0</v>
      </c>
      <c r="D27" s="295">
        <f t="shared" ref="D27:Q27" si="24">SUM(D25:D26)</f>
        <v>0</v>
      </c>
      <c r="E27" s="295">
        <f t="shared" si="24"/>
        <v>0</v>
      </c>
      <c r="F27" s="295">
        <f t="shared" si="24"/>
        <v>0</v>
      </c>
      <c r="G27" s="295">
        <f t="shared" si="24"/>
        <v>0</v>
      </c>
      <c r="H27" s="295">
        <f t="shared" si="24"/>
        <v>0</v>
      </c>
      <c r="I27" s="295">
        <f t="shared" si="24"/>
        <v>0</v>
      </c>
      <c r="J27" s="295">
        <f t="shared" si="24"/>
        <v>0</v>
      </c>
      <c r="K27" s="295">
        <f t="shared" si="24"/>
        <v>0</v>
      </c>
      <c r="L27" s="295">
        <f t="shared" si="24"/>
        <v>0</v>
      </c>
      <c r="M27" s="295">
        <f t="shared" si="24"/>
        <v>0</v>
      </c>
      <c r="N27" s="295">
        <f t="shared" si="24"/>
        <v>0</v>
      </c>
      <c r="O27" s="295">
        <f t="shared" si="24"/>
        <v>0</v>
      </c>
      <c r="P27" s="295">
        <f t="shared" si="3"/>
        <v>0</v>
      </c>
      <c r="Q27" s="295">
        <f t="shared" si="24"/>
        <v>0</v>
      </c>
      <c r="R27" s="295">
        <f t="shared" ref="R27:AB27" si="25">SUM(R25:R26)</f>
        <v>0</v>
      </c>
      <c r="S27" s="295">
        <f t="shared" si="25"/>
        <v>0</v>
      </c>
      <c r="T27" s="295">
        <f t="shared" si="25"/>
        <v>0</v>
      </c>
      <c r="U27" s="295">
        <f t="shared" si="25"/>
        <v>0</v>
      </c>
      <c r="V27" s="295">
        <f t="shared" si="25"/>
        <v>0</v>
      </c>
      <c r="W27" s="295">
        <f t="shared" si="25"/>
        <v>0</v>
      </c>
      <c r="X27" s="295">
        <f t="shared" si="25"/>
        <v>0</v>
      </c>
      <c r="Y27" s="295">
        <f t="shared" si="25"/>
        <v>0</v>
      </c>
      <c r="Z27" s="295">
        <f t="shared" si="25"/>
        <v>0</v>
      </c>
      <c r="AA27" s="295">
        <f t="shared" si="25"/>
        <v>0</v>
      </c>
      <c r="AB27" s="295">
        <f t="shared" si="25"/>
        <v>0</v>
      </c>
      <c r="AC27" s="295">
        <f t="shared" si="4"/>
        <v>0</v>
      </c>
      <c r="AD27" s="295">
        <f t="shared" si="5"/>
        <v>0</v>
      </c>
      <c r="AE27" s="101" t="b">
        <f t="shared" si="6"/>
        <v>1</v>
      </c>
    </row>
    <row r="28" spans="1:31" ht="15" customHeight="1" x14ac:dyDescent="0.25">
      <c r="A28" s="486" t="str">
        <f>DG!U20</f>
        <v xml:space="preserve">Documentatii suport si cheltuieli pentru obtinerea de avize, acorduri si autorizatii </v>
      </c>
      <c r="B28" s="119" t="s">
        <v>322</v>
      </c>
      <c r="C28" s="359">
        <f>DG!F20</f>
        <v>0</v>
      </c>
      <c r="D28" s="296">
        <f>C28/3</f>
        <v>0</v>
      </c>
      <c r="E28" s="296">
        <f>D28</f>
        <v>0</v>
      </c>
      <c r="F28" s="296">
        <f>E28</f>
        <v>0</v>
      </c>
      <c r="G28" s="296">
        <f>'Grafic fizic'!F13</f>
        <v>0</v>
      </c>
      <c r="H28" s="296">
        <f>'Grafic fizic'!G13</f>
        <v>0</v>
      </c>
      <c r="I28" s="296">
        <f>'Grafic fizic'!H13</f>
        <v>0</v>
      </c>
      <c r="J28" s="296">
        <f>'Grafic fizic'!I13</f>
        <v>0</v>
      </c>
      <c r="K28" s="296">
        <f>'Grafic fizic'!J13</f>
        <v>0</v>
      </c>
      <c r="L28" s="296">
        <f>'Grafic fizic'!K13</f>
        <v>0</v>
      </c>
      <c r="M28" s="296">
        <f>'Grafic fizic'!L13</f>
        <v>0</v>
      </c>
      <c r="N28" s="296">
        <f>'Grafic fizic'!M13</f>
        <v>0</v>
      </c>
      <c r="O28" s="296">
        <f>'Grafic fizic'!N13</f>
        <v>0</v>
      </c>
      <c r="P28" s="295">
        <f t="shared" si="3"/>
        <v>0</v>
      </c>
      <c r="Q28" s="296">
        <f>'Grafic fizic'!O13</f>
        <v>0</v>
      </c>
      <c r="R28" s="296">
        <f>'Grafic fizic'!P13</f>
        <v>0</v>
      </c>
      <c r="S28" s="296">
        <f>'Grafic fizic'!Q13</f>
        <v>0</v>
      </c>
      <c r="T28" s="296">
        <f>'Grafic fizic'!R13</f>
        <v>0</v>
      </c>
      <c r="U28" s="296">
        <f>'Grafic fizic'!S13</f>
        <v>0</v>
      </c>
      <c r="V28" s="296">
        <f>'Grafic fizic'!T13</f>
        <v>0</v>
      </c>
      <c r="W28" s="296">
        <f>'Grafic fizic'!U13</f>
        <v>0</v>
      </c>
      <c r="X28" s="296">
        <f>'Grafic fizic'!V13</f>
        <v>0</v>
      </c>
      <c r="Y28" s="296">
        <f>'Grafic fizic'!W13</f>
        <v>0</v>
      </c>
      <c r="Z28" s="296">
        <f>'Grafic fizic'!X13</f>
        <v>0</v>
      </c>
      <c r="AA28" s="296">
        <f>'Grafic fizic'!Y13</f>
        <v>0</v>
      </c>
      <c r="AB28" s="296">
        <f>'Grafic fizic'!Z13</f>
        <v>0</v>
      </c>
      <c r="AC28" s="295">
        <f t="shared" si="4"/>
        <v>0</v>
      </c>
      <c r="AD28" s="295">
        <f t="shared" si="5"/>
        <v>0</v>
      </c>
      <c r="AE28" s="101" t="b">
        <f t="shared" si="6"/>
        <v>1</v>
      </c>
    </row>
    <row r="29" spans="1:31" x14ac:dyDescent="0.25">
      <c r="A29" s="487"/>
      <c r="B29" s="119" t="s">
        <v>323</v>
      </c>
      <c r="C29" s="119"/>
      <c r="D29" s="296"/>
      <c r="E29" s="296"/>
      <c r="F29" s="296"/>
      <c r="G29" s="296"/>
      <c r="H29" s="296"/>
      <c r="I29" s="296"/>
      <c r="J29" s="296"/>
      <c r="K29" s="296"/>
      <c r="L29" s="296"/>
      <c r="M29" s="296"/>
      <c r="N29" s="296"/>
      <c r="O29" s="296"/>
      <c r="P29" s="295">
        <f t="shared" si="3"/>
        <v>0</v>
      </c>
      <c r="Q29" s="296"/>
      <c r="R29" s="296"/>
      <c r="S29" s="296"/>
      <c r="T29" s="296"/>
      <c r="U29" s="296"/>
      <c r="V29" s="296"/>
      <c r="W29" s="296"/>
      <c r="X29" s="296"/>
      <c r="Y29" s="296"/>
      <c r="Z29" s="296"/>
      <c r="AA29" s="296"/>
      <c r="AB29" s="296"/>
      <c r="AC29" s="295">
        <f t="shared" si="4"/>
        <v>0</v>
      </c>
      <c r="AD29" s="295">
        <f t="shared" si="5"/>
        <v>0</v>
      </c>
      <c r="AE29" s="101" t="b">
        <f t="shared" si="6"/>
        <v>1</v>
      </c>
    </row>
    <row r="30" spans="1:31" x14ac:dyDescent="0.25">
      <c r="A30" s="488"/>
      <c r="B30" s="294" t="s">
        <v>206</v>
      </c>
      <c r="C30" s="294">
        <f>C28+C29</f>
        <v>0</v>
      </c>
      <c r="D30" s="295">
        <f t="shared" ref="D30:Q30" si="26">SUM(D28:D29)</f>
        <v>0</v>
      </c>
      <c r="E30" s="295">
        <f t="shared" si="26"/>
        <v>0</v>
      </c>
      <c r="F30" s="295">
        <f t="shared" si="26"/>
        <v>0</v>
      </c>
      <c r="G30" s="295">
        <f t="shared" si="26"/>
        <v>0</v>
      </c>
      <c r="H30" s="295">
        <f t="shared" si="26"/>
        <v>0</v>
      </c>
      <c r="I30" s="295">
        <f t="shared" si="26"/>
        <v>0</v>
      </c>
      <c r="J30" s="295">
        <f t="shared" si="26"/>
        <v>0</v>
      </c>
      <c r="K30" s="295">
        <f t="shared" si="26"/>
        <v>0</v>
      </c>
      <c r="L30" s="295">
        <f t="shared" si="26"/>
        <v>0</v>
      </c>
      <c r="M30" s="295">
        <f t="shared" si="26"/>
        <v>0</v>
      </c>
      <c r="N30" s="295">
        <f t="shared" si="26"/>
        <v>0</v>
      </c>
      <c r="O30" s="295">
        <f t="shared" si="26"/>
        <v>0</v>
      </c>
      <c r="P30" s="295">
        <f t="shared" si="3"/>
        <v>0</v>
      </c>
      <c r="Q30" s="295">
        <f t="shared" si="26"/>
        <v>0</v>
      </c>
      <c r="R30" s="295">
        <f t="shared" ref="R30:AB30" si="27">SUM(R28:R29)</f>
        <v>0</v>
      </c>
      <c r="S30" s="295">
        <f t="shared" si="27"/>
        <v>0</v>
      </c>
      <c r="T30" s="295">
        <f t="shared" si="27"/>
        <v>0</v>
      </c>
      <c r="U30" s="295">
        <f t="shared" si="27"/>
        <v>0</v>
      </c>
      <c r="V30" s="295">
        <f t="shared" si="27"/>
        <v>0</v>
      </c>
      <c r="W30" s="295">
        <f t="shared" si="27"/>
        <v>0</v>
      </c>
      <c r="X30" s="295">
        <f t="shared" si="27"/>
        <v>0</v>
      </c>
      <c r="Y30" s="295">
        <f t="shared" si="27"/>
        <v>0</v>
      </c>
      <c r="Z30" s="295">
        <f t="shared" si="27"/>
        <v>0</v>
      </c>
      <c r="AA30" s="295">
        <f t="shared" si="27"/>
        <v>0</v>
      </c>
      <c r="AB30" s="295">
        <f t="shared" si="27"/>
        <v>0</v>
      </c>
      <c r="AC30" s="295">
        <f t="shared" si="4"/>
        <v>0</v>
      </c>
      <c r="AD30" s="295">
        <f t="shared" si="5"/>
        <v>0</v>
      </c>
      <c r="AE30" s="101" t="b">
        <f t="shared" si="6"/>
        <v>1</v>
      </c>
    </row>
    <row r="31" spans="1:31" x14ac:dyDescent="0.25">
      <c r="A31" s="486" t="str">
        <f>DG!U21</f>
        <v xml:space="preserve">Expertiza tehnica </v>
      </c>
      <c r="B31" s="119" t="s">
        <v>322</v>
      </c>
      <c r="C31" s="359">
        <f>DG!F21</f>
        <v>1233.8757000000001</v>
      </c>
      <c r="D31" s="296"/>
      <c r="E31" s="296"/>
      <c r="F31" s="296"/>
      <c r="G31" s="296">
        <f>'Grafic fizic'!F14</f>
        <v>0</v>
      </c>
      <c r="H31" s="296">
        <f>'Grafic fizic'!G14</f>
        <v>0</v>
      </c>
      <c r="I31" s="296">
        <f>'Grafic fizic'!H14</f>
        <v>0</v>
      </c>
      <c r="J31" s="296">
        <f>'Grafic fizic'!I14</f>
        <v>0</v>
      </c>
      <c r="K31" s="296">
        <f>'Grafic fizic'!J14</f>
        <v>0</v>
      </c>
      <c r="L31" s="296">
        <f>'Grafic fizic'!K14</f>
        <v>0</v>
      </c>
      <c r="M31" s="296">
        <f>'Grafic fizic'!L14</f>
        <v>0</v>
      </c>
      <c r="N31" s="296">
        <f>'Grafic fizic'!M14</f>
        <v>0</v>
      </c>
      <c r="O31" s="296">
        <f>'Grafic fizic'!N14</f>
        <v>0</v>
      </c>
      <c r="P31" s="295">
        <f t="shared" si="3"/>
        <v>0</v>
      </c>
      <c r="Q31" s="296">
        <f>'Grafic fizic'!O14</f>
        <v>0</v>
      </c>
      <c r="R31" s="296">
        <f>'Grafic fizic'!P14</f>
        <v>0</v>
      </c>
      <c r="S31" s="296">
        <f>'Grafic fizic'!Q14</f>
        <v>0</v>
      </c>
      <c r="T31" s="296">
        <f>'Grafic fizic'!R14</f>
        <v>0</v>
      </c>
      <c r="U31" s="296">
        <f>'Grafic fizic'!S14</f>
        <v>0</v>
      </c>
      <c r="V31" s="296">
        <f>'Grafic fizic'!T14</f>
        <v>0</v>
      </c>
      <c r="W31" s="296">
        <f>'Grafic fizic'!U14</f>
        <v>0</v>
      </c>
      <c r="X31" s="296">
        <f>'Grafic fizic'!V14</f>
        <v>0</v>
      </c>
      <c r="Y31" s="296">
        <f>'Grafic fizic'!W14</f>
        <v>0</v>
      </c>
      <c r="Z31" s="296">
        <f>'Grafic fizic'!X14</f>
        <v>0</v>
      </c>
      <c r="AA31" s="296">
        <f>'Grafic fizic'!Y14</f>
        <v>0</v>
      </c>
      <c r="AB31" s="296">
        <f>'Grafic fizic'!Z14</f>
        <v>0</v>
      </c>
      <c r="AC31" s="295">
        <f t="shared" si="4"/>
        <v>0</v>
      </c>
      <c r="AD31" s="295">
        <f t="shared" si="5"/>
        <v>0</v>
      </c>
      <c r="AE31" s="101" t="b">
        <f t="shared" si="6"/>
        <v>0</v>
      </c>
    </row>
    <row r="32" spans="1:31" x14ac:dyDescent="0.25">
      <c r="A32" s="487"/>
      <c r="B32" s="119" t="s">
        <v>323</v>
      </c>
      <c r="C32" s="119"/>
      <c r="D32" s="296"/>
      <c r="E32" s="296"/>
      <c r="F32" s="296"/>
      <c r="G32" s="296"/>
      <c r="H32" s="296"/>
      <c r="I32" s="296"/>
      <c r="J32" s="296"/>
      <c r="K32" s="296"/>
      <c r="L32" s="296"/>
      <c r="M32" s="296"/>
      <c r="N32" s="296"/>
      <c r="O32" s="296"/>
      <c r="P32" s="295">
        <f t="shared" si="3"/>
        <v>0</v>
      </c>
      <c r="Q32" s="296"/>
      <c r="R32" s="296"/>
      <c r="S32" s="296"/>
      <c r="T32" s="296"/>
      <c r="U32" s="296"/>
      <c r="V32" s="296"/>
      <c r="W32" s="296"/>
      <c r="X32" s="296"/>
      <c r="Y32" s="296"/>
      <c r="Z32" s="296"/>
      <c r="AA32" s="296"/>
      <c r="AB32" s="296"/>
      <c r="AC32" s="295">
        <f t="shared" si="4"/>
        <v>0</v>
      </c>
      <c r="AD32" s="295">
        <f t="shared" si="5"/>
        <v>0</v>
      </c>
      <c r="AE32" s="101" t="b">
        <f t="shared" si="6"/>
        <v>1</v>
      </c>
    </row>
    <row r="33" spans="1:31" x14ac:dyDescent="0.25">
      <c r="A33" s="488"/>
      <c r="B33" s="294" t="s">
        <v>206</v>
      </c>
      <c r="C33" s="294">
        <f>C31+C32</f>
        <v>1233.8757000000001</v>
      </c>
      <c r="D33" s="295">
        <f t="shared" ref="D33:Q33" si="28">SUM(D31:D32)</f>
        <v>0</v>
      </c>
      <c r="E33" s="295">
        <f t="shared" si="28"/>
        <v>0</v>
      </c>
      <c r="F33" s="295">
        <f t="shared" si="28"/>
        <v>0</v>
      </c>
      <c r="G33" s="295">
        <f t="shared" si="28"/>
        <v>0</v>
      </c>
      <c r="H33" s="295">
        <f t="shared" si="28"/>
        <v>0</v>
      </c>
      <c r="I33" s="295">
        <f t="shared" si="28"/>
        <v>0</v>
      </c>
      <c r="J33" s="295">
        <f t="shared" si="28"/>
        <v>0</v>
      </c>
      <c r="K33" s="295">
        <f t="shared" si="28"/>
        <v>0</v>
      </c>
      <c r="L33" s="295">
        <f t="shared" si="28"/>
        <v>0</v>
      </c>
      <c r="M33" s="295">
        <f t="shared" si="28"/>
        <v>0</v>
      </c>
      <c r="N33" s="295">
        <f t="shared" si="28"/>
        <v>0</v>
      </c>
      <c r="O33" s="295">
        <f t="shared" si="28"/>
        <v>0</v>
      </c>
      <c r="P33" s="295">
        <f t="shared" si="3"/>
        <v>0</v>
      </c>
      <c r="Q33" s="295">
        <f t="shared" si="28"/>
        <v>0</v>
      </c>
      <c r="R33" s="295">
        <f t="shared" ref="R33:AB33" si="29">SUM(R31:R32)</f>
        <v>0</v>
      </c>
      <c r="S33" s="295">
        <f t="shared" si="29"/>
        <v>0</v>
      </c>
      <c r="T33" s="295">
        <f t="shared" si="29"/>
        <v>0</v>
      </c>
      <c r="U33" s="295">
        <f t="shared" si="29"/>
        <v>0</v>
      </c>
      <c r="V33" s="295">
        <f t="shared" si="29"/>
        <v>0</v>
      </c>
      <c r="W33" s="295">
        <f t="shared" si="29"/>
        <v>0</v>
      </c>
      <c r="X33" s="295">
        <f t="shared" si="29"/>
        <v>0</v>
      </c>
      <c r="Y33" s="295">
        <f t="shared" si="29"/>
        <v>0</v>
      </c>
      <c r="Z33" s="295">
        <f t="shared" si="29"/>
        <v>0</v>
      </c>
      <c r="AA33" s="295">
        <f t="shared" si="29"/>
        <v>0</v>
      </c>
      <c r="AB33" s="295">
        <f t="shared" si="29"/>
        <v>0</v>
      </c>
      <c r="AC33" s="295">
        <f t="shared" si="4"/>
        <v>0</v>
      </c>
      <c r="AD33" s="295">
        <f t="shared" si="5"/>
        <v>0</v>
      </c>
      <c r="AE33" s="101" t="b">
        <f t="shared" si="6"/>
        <v>0</v>
      </c>
    </row>
    <row r="34" spans="1:31" x14ac:dyDescent="0.25">
      <c r="A34" s="486" t="str">
        <f>DG!U22</f>
        <v xml:space="preserve">Certificarea performantei energetice si auditul energetic </v>
      </c>
      <c r="B34" s="119" t="s">
        <v>322</v>
      </c>
      <c r="C34" s="359">
        <f>DG!F22</f>
        <v>1646.6575</v>
      </c>
      <c r="D34" s="296">
        <f>'Grafic fizic'!C15</f>
        <v>0</v>
      </c>
      <c r="E34" s="296">
        <f>'Grafic fizic'!D15</f>
        <v>0</v>
      </c>
      <c r="F34" s="296">
        <f>'Grafic fizic'!E15</f>
        <v>0</v>
      </c>
      <c r="G34" s="296">
        <f>'Grafic fizic'!F15</f>
        <v>0</v>
      </c>
      <c r="H34" s="296">
        <f>'Grafic fizic'!G15</f>
        <v>0</v>
      </c>
      <c r="I34" s="296">
        <f>'Grafic fizic'!H15</f>
        <v>0</v>
      </c>
      <c r="J34" s="296">
        <f>'Grafic fizic'!I15</f>
        <v>0</v>
      </c>
      <c r="K34" s="296">
        <f>'Grafic fizic'!J15</f>
        <v>0</v>
      </c>
      <c r="L34" s="296">
        <f>'Grafic fizic'!K15</f>
        <v>0</v>
      </c>
      <c r="M34" s="296">
        <f>'Grafic fizic'!L15</f>
        <v>0</v>
      </c>
      <c r="N34" s="296">
        <f>'Grafic fizic'!M15</f>
        <v>0</v>
      </c>
      <c r="O34" s="296">
        <f>'Grafic fizic'!N15</f>
        <v>0</v>
      </c>
      <c r="P34" s="295">
        <f t="shared" si="3"/>
        <v>0</v>
      </c>
      <c r="Q34" s="296">
        <f>'Grafic fizic'!O15</f>
        <v>0</v>
      </c>
      <c r="R34" s="296">
        <f>'Grafic fizic'!P15</f>
        <v>0</v>
      </c>
      <c r="S34" s="296">
        <f>'Grafic fizic'!Q15</f>
        <v>0</v>
      </c>
      <c r="T34" s="296">
        <f>'Grafic fizic'!R15</f>
        <v>0</v>
      </c>
      <c r="U34" s="296">
        <f>'Grafic fizic'!S15</f>
        <v>0</v>
      </c>
      <c r="V34" s="296">
        <f>'Grafic fizic'!T15</f>
        <v>0</v>
      </c>
      <c r="W34" s="296">
        <f>'Grafic fizic'!U15</f>
        <v>0</v>
      </c>
      <c r="X34" s="296">
        <f>'Grafic fizic'!V15</f>
        <v>0</v>
      </c>
      <c r="Y34" s="296">
        <f>'Grafic fizic'!W15</f>
        <v>0</v>
      </c>
      <c r="Z34" s="296">
        <f>'Grafic fizic'!X15</f>
        <v>0</v>
      </c>
      <c r="AA34" s="296">
        <f>'Grafic fizic'!Y15</f>
        <v>0</v>
      </c>
      <c r="AB34" s="296">
        <f>'Grafic fizic'!Z15</f>
        <v>0</v>
      </c>
      <c r="AC34" s="295">
        <f t="shared" si="4"/>
        <v>0</v>
      </c>
      <c r="AD34" s="295">
        <f t="shared" si="5"/>
        <v>0</v>
      </c>
      <c r="AE34" s="101" t="b">
        <f t="shared" si="6"/>
        <v>0</v>
      </c>
    </row>
    <row r="35" spans="1:31" x14ac:dyDescent="0.25">
      <c r="A35" s="487"/>
      <c r="B35" s="119" t="s">
        <v>323</v>
      </c>
      <c r="C35" s="119"/>
      <c r="D35" s="296"/>
      <c r="E35" s="296"/>
      <c r="F35" s="296"/>
      <c r="G35" s="296"/>
      <c r="H35" s="296"/>
      <c r="I35" s="296"/>
      <c r="J35" s="296"/>
      <c r="K35" s="296"/>
      <c r="L35" s="296"/>
      <c r="M35" s="296"/>
      <c r="N35" s="296"/>
      <c r="O35" s="296"/>
      <c r="P35" s="295">
        <f t="shared" si="3"/>
        <v>0</v>
      </c>
      <c r="Q35" s="296"/>
      <c r="R35" s="296"/>
      <c r="S35" s="296"/>
      <c r="T35" s="296"/>
      <c r="U35" s="296"/>
      <c r="V35" s="296"/>
      <c r="W35" s="296"/>
      <c r="X35" s="296"/>
      <c r="Y35" s="296"/>
      <c r="Z35" s="296"/>
      <c r="AA35" s="296"/>
      <c r="AB35" s="296"/>
      <c r="AC35" s="295">
        <f t="shared" si="4"/>
        <v>0</v>
      </c>
      <c r="AD35" s="295">
        <f t="shared" si="5"/>
        <v>0</v>
      </c>
      <c r="AE35" s="101" t="b">
        <f t="shared" si="6"/>
        <v>1</v>
      </c>
    </row>
    <row r="36" spans="1:31" x14ac:dyDescent="0.25">
      <c r="A36" s="488"/>
      <c r="B36" s="294" t="s">
        <v>206</v>
      </c>
      <c r="C36" s="294">
        <f>C34+C35</f>
        <v>1646.6575</v>
      </c>
      <c r="D36" s="295">
        <f t="shared" ref="D36:O36" si="30">SUM(D34:D35)</f>
        <v>0</v>
      </c>
      <c r="E36" s="295">
        <f t="shared" si="30"/>
        <v>0</v>
      </c>
      <c r="F36" s="295">
        <f t="shared" si="30"/>
        <v>0</v>
      </c>
      <c r="G36" s="295">
        <f t="shared" si="30"/>
        <v>0</v>
      </c>
      <c r="H36" s="295">
        <f t="shared" si="30"/>
        <v>0</v>
      </c>
      <c r="I36" s="295">
        <f t="shared" si="30"/>
        <v>0</v>
      </c>
      <c r="J36" s="295">
        <f t="shared" si="30"/>
        <v>0</v>
      </c>
      <c r="K36" s="295">
        <f t="shared" si="30"/>
        <v>0</v>
      </c>
      <c r="L36" s="295">
        <f t="shared" si="30"/>
        <v>0</v>
      </c>
      <c r="M36" s="295">
        <f t="shared" si="30"/>
        <v>0</v>
      </c>
      <c r="N36" s="295">
        <f t="shared" si="30"/>
        <v>0</v>
      </c>
      <c r="O36" s="295">
        <f t="shared" si="30"/>
        <v>0</v>
      </c>
      <c r="P36" s="295">
        <f t="shared" si="3"/>
        <v>0</v>
      </c>
      <c r="Q36" s="295">
        <f t="shared" ref="Q36:AB36" si="31">SUM(Q34:Q35)</f>
        <v>0</v>
      </c>
      <c r="R36" s="295">
        <f t="shared" si="31"/>
        <v>0</v>
      </c>
      <c r="S36" s="295">
        <f t="shared" si="31"/>
        <v>0</v>
      </c>
      <c r="T36" s="295">
        <f t="shared" si="31"/>
        <v>0</v>
      </c>
      <c r="U36" s="295">
        <f t="shared" si="31"/>
        <v>0</v>
      </c>
      <c r="V36" s="295">
        <f t="shared" si="31"/>
        <v>0</v>
      </c>
      <c r="W36" s="295">
        <f t="shared" si="31"/>
        <v>0</v>
      </c>
      <c r="X36" s="295">
        <f t="shared" si="31"/>
        <v>0</v>
      </c>
      <c r="Y36" s="295">
        <f t="shared" si="31"/>
        <v>0</v>
      </c>
      <c r="Z36" s="295">
        <f t="shared" si="31"/>
        <v>0</v>
      </c>
      <c r="AA36" s="295">
        <f t="shared" si="31"/>
        <v>0</v>
      </c>
      <c r="AB36" s="295">
        <f t="shared" si="31"/>
        <v>0</v>
      </c>
      <c r="AC36" s="295">
        <f t="shared" si="4"/>
        <v>0</v>
      </c>
      <c r="AD36" s="295">
        <f t="shared" si="5"/>
        <v>0</v>
      </c>
      <c r="AE36" s="101" t="b">
        <f t="shared" si="6"/>
        <v>0</v>
      </c>
    </row>
    <row r="37" spans="1:31" x14ac:dyDescent="0.25">
      <c r="A37" s="486" t="str">
        <f>DG!U23</f>
        <v xml:space="preserve">Proiectare </v>
      </c>
      <c r="B37" s="119" t="s">
        <v>322</v>
      </c>
      <c r="C37" s="359">
        <f>DG!F23</f>
        <v>14246.246978200001</v>
      </c>
      <c r="D37" s="296">
        <v>51000</v>
      </c>
      <c r="E37" s="296">
        <f>(C37-D37)/3</f>
        <v>-12251.251007266668</v>
      </c>
      <c r="F37" s="296">
        <f>E37</f>
        <v>-12251.251007266668</v>
      </c>
      <c r="G37" s="296">
        <f>F37</f>
        <v>-12251.251007266668</v>
      </c>
      <c r="H37" s="296"/>
      <c r="I37" s="296"/>
      <c r="J37" s="296"/>
      <c r="K37" s="296"/>
      <c r="L37" s="296"/>
      <c r="M37" s="296"/>
      <c r="N37" s="296"/>
      <c r="O37" s="296"/>
      <c r="P37" s="295">
        <f t="shared" si="3"/>
        <v>14246.246978199992</v>
      </c>
      <c r="Q37" s="296">
        <f>'Grafic fizic'!O16</f>
        <v>0</v>
      </c>
      <c r="R37" s="296">
        <f>'Grafic fizic'!P16</f>
        <v>0</v>
      </c>
      <c r="S37" s="296">
        <f>'Grafic fizic'!Q16</f>
        <v>0</v>
      </c>
      <c r="T37" s="296">
        <f>'Grafic fizic'!R16</f>
        <v>0</v>
      </c>
      <c r="U37" s="296">
        <f>'Grafic fizic'!S16</f>
        <v>0</v>
      </c>
      <c r="V37" s="296">
        <f>'Grafic fizic'!T16</f>
        <v>0</v>
      </c>
      <c r="W37" s="296">
        <f>'Grafic fizic'!U16</f>
        <v>0</v>
      </c>
      <c r="X37" s="296">
        <f>'Grafic fizic'!V16</f>
        <v>0</v>
      </c>
      <c r="Y37" s="296">
        <f>'Grafic fizic'!W16</f>
        <v>0</v>
      </c>
      <c r="Z37" s="296">
        <f>'Grafic fizic'!X16</f>
        <v>0</v>
      </c>
      <c r="AA37" s="296">
        <f>'Grafic fizic'!Y16</f>
        <v>0</v>
      </c>
      <c r="AB37" s="296">
        <f>'Grafic fizic'!Z16</f>
        <v>0</v>
      </c>
      <c r="AC37" s="295">
        <f t="shared" si="4"/>
        <v>0</v>
      </c>
      <c r="AD37" s="295">
        <f t="shared" si="5"/>
        <v>14246.246978199992</v>
      </c>
      <c r="AE37" s="101" t="b">
        <f t="shared" si="6"/>
        <v>1</v>
      </c>
    </row>
    <row r="38" spans="1:31" x14ac:dyDescent="0.25">
      <c r="A38" s="487"/>
      <c r="B38" s="119" t="s">
        <v>323</v>
      </c>
      <c r="C38" s="119"/>
      <c r="D38" s="296"/>
      <c r="E38" s="296"/>
      <c r="F38" s="296"/>
      <c r="G38" s="296"/>
      <c r="H38" s="296"/>
      <c r="I38" s="296"/>
      <c r="J38" s="296"/>
      <c r="K38" s="296"/>
      <c r="L38" s="296"/>
      <c r="M38" s="296"/>
      <c r="N38" s="296"/>
      <c r="O38" s="296"/>
      <c r="P38" s="295">
        <f t="shared" si="3"/>
        <v>0</v>
      </c>
      <c r="Q38" s="296"/>
      <c r="R38" s="296"/>
      <c r="S38" s="296"/>
      <c r="T38" s="296"/>
      <c r="U38" s="296"/>
      <c r="V38" s="296"/>
      <c r="W38" s="296"/>
      <c r="X38" s="296"/>
      <c r="Y38" s="296"/>
      <c r="Z38" s="296"/>
      <c r="AA38" s="296"/>
      <c r="AB38" s="296"/>
      <c r="AC38" s="295">
        <f t="shared" si="4"/>
        <v>0</v>
      </c>
      <c r="AD38" s="295">
        <f t="shared" si="5"/>
        <v>0</v>
      </c>
      <c r="AE38" s="101" t="b">
        <f t="shared" si="6"/>
        <v>1</v>
      </c>
    </row>
    <row r="39" spans="1:31" x14ac:dyDescent="0.25">
      <c r="A39" s="488"/>
      <c r="B39" s="294" t="s">
        <v>206</v>
      </c>
      <c r="C39" s="294">
        <f>C37+C38</f>
        <v>14246.246978200001</v>
      </c>
      <c r="D39" s="295">
        <f t="shared" ref="D39:O39" si="32">SUM(D37:D38)</f>
        <v>51000</v>
      </c>
      <c r="E39" s="295">
        <f t="shared" si="32"/>
        <v>-12251.251007266668</v>
      </c>
      <c r="F39" s="295">
        <f t="shared" si="32"/>
        <v>-12251.251007266668</v>
      </c>
      <c r="G39" s="295">
        <f t="shared" si="32"/>
        <v>-12251.251007266668</v>
      </c>
      <c r="H39" s="295">
        <f t="shared" si="32"/>
        <v>0</v>
      </c>
      <c r="I39" s="295">
        <f t="shared" si="32"/>
        <v>0</v>
      </c>
      <c r="J39" s="295">
        <f t="shared" si="32"/>
        <v>0</v>
      </c>
      <c r="K39" s="295">
        <f t="shared" si="32"/>
        <v>0</v>
      </c>
      <c r="L39" s="295">
        <f t="shared" si="32"/>
        <v>0</v>
      </c>
      <c r="M39" s="295">
        <f t="shared" si="32"/>
        <v>0</v>
      </c>
      <c r="N39" s="295">
        <f t="shared" si="32"/>
        <v>0</v>
      </c>
      <c r="O39" s="295">
        <f t="shared" si="32"/>
        <v>0</v>
      </c>
      <c r="P39" s="295">
        <f t="shared" si="3"/>
        <v>14246.246978199992</v>
      </c>
      <c r="Q39" s="295">
        <f t="shared" ref="Q39:AB39" si="33">SUM(Q37:Q38)</f>
        <v>0</v>
      </c>
      <c r="R39" s="295">
        <f t="shared" si="33"/>
        <v>0</v>
      </c>
      <c r="S39" s="295">
        <f t="shared" si="33"/>
        <v>0</v>
      </c>
      <c r="T39" s="295">
        <f t="shared" si="33"/>
        <v>0</v>
      </c>
      <c r="U39" s="295">
        <f t="shared" si="33"/>
        <v>0</v>
      </c>
      <c r="V39" s="295">
        <f t="shared" si="33"/>
        <v>0</v>
      </c>
      <c r="W39" s="295">
        <f t="shared" si="33"/>
        <v>0</v>
      </c>
      <c r="X39" s="295">
        <f t="shared" si="33"/>
        <v>0</v>
      </c>
      <c r="Y39" s="295">
        <f t="shared" si="33"/>
        <v>0</v>
      </c>
      <c r="Z39" s="295">
        <f t="shared" si="33"/>
        <v>0</v>
      </c>
      <c r="AA39" s="295">
        <f t="shared" si="33"/>
        <v>0</v>
      </c>
      <c r="AB39" s="295">
        <f t="shared" si="33"/>
        <v>0</v>
      </c>
      <c r="AC39" s="295">
        <f t="shared" si="4"/>
        <v>0</v>
      </c>
      <c r="AD39" s="295">
        <f t="shared" si="5"/>
        <v>14246.246978199992</v>
      </c>
      <c r="AE39" s="101" t="b">
        <f t="shared" si="6"/>
        <v>1</v>
      </c>
    </row>
    <row r="40" spans="1:31" x14ac:dyDescent="0.25">
      <c r="A40" s="486" t="str">
        <f>DG!C30</f>
        <v xml:space="preserve">Organizarea procedurilor de achizitii </v>
      </c>
      <c r="B40" s="119" t="s">
        <v>322</v>
      </c>
      <c r="C40" s="359">
        <f>DG!F30</f>
        <v>0</v>
      </c>
      <c r="D40" s="296">
        <f>'Grafic fizic'!C17</f>
        <v>0</v>
      </c>
      <c r="E40" s="296">
        <f>'Grafic fizic'!D17</f>
        <v>0</v>
      </c>
      <c r="F40" s="296">
        <f>'Grafic fizic'!E17</f>
        <v>0</v>
      </c>
      <c r="G40" s="296">
        <f>'Grafic fizic'!F17</f>
        <v>0</v>
      </c>
      <c r="H40" s="296">
        <v>2000</v>
      </c>
      <c r="I40" s="296">
        <v>2000</v>
      </c>
      <c r="J40" s="296">
        <v>2000</v>
      </c>
      <c r="K40" s="296">
        <v>2000</v>
      </c>
      <c r="L40" s="296">
        <v>2000</v>
      </c>
      <c r="M40" s="296">
        <v>2000</v>
      </c>
      <c r="N40" s="296">
        <v>2000</v>
      </c>
      <c r="O40" s="296">
        <f>'Grafic fizic'!N17</f>
        <v>0</v>
      </c>
      <c r="P40" s="295">
        <f t="shared" si="3"/>
        <v>14000</v>
      </c>
      <c r="Q40" s="296">
        <f>'Grafic fizic'!O17</f>
        <v>0</v>
      </c>
      <c r="R40" s="296">
        <v>3000</v>
      </c>
      <c r="S40" s="296">
        <v>2000</v>
      </c>
      <c r="T40" s="296">
        <v>2000</v>
      </c>
      <c r="U40" s="296">
        <v>2000</v>
      </c>
      <c r="V40" s="296">
        <v>2000</v>
      </c>
      <c r="W40" s="296">
        <f>'Grafic fizic'!U17</f>
        <v>0</v>
      </c>
      <c r="X40" s="296">
        <f>'Grafic fizic'!V17</f>
        <v>0</v>
      </c>
      <c r="Y40" s="296">
        <f>'Grafic fizic'!W17</f>
        <v>0</v>
      </c>
      <c r="Z40" s="296">
        <f>'Grafic fizic'!X17</f>
        <v>0</v>
      </c>
      <c r="AA40" s="296">
        <f>'Grafic fizic'!Y17</f>
        <v>0</v>
      </c>
      <c r="AB40" s="296">
        <f>'Grafic fizic'!Z17</f>
        <v>0</v>
      </c>
      <c r="AC40" s="295">
        <f t="shared" si="4"/>
        <v>11000</v>
      </c>
      <c r="AD40" s="295">
        <f t="shared" si="5"/>
        <v>25000</v>
      </c>
      <c r="AE40" s="101" t="b">
        <f t="shared" si="6"/>
        <v>0</v>
      </c>
    </row>
    <row r="41" spans="1:31" x14ac:dyDescent="0.25">
      <c r="A41" s="487"/>
      <c r="B41" s="119" t="s">
        <v>323</v>
      </c>
      <c r="C41" s="119"/>
      <c r="D41" s="296"/>
      <c r="E41" s="296"/>
      <c r="F41" s="296"/>
      <c r="G41" s="296"/>
      <c r="H41" s="296"/>
      <c r="I41" s="296"/>
      <c r="J41" s="296"/>
      <c r="K41" s="296"/>
      <c r="L41" s="296"/>
      <c r="M41" s="296"/>
      <c r="N41" s="296"/>
      <c r="O41" s="296"/>
      <c r="P41" s="295">
        <f t="shared" si="3"/>
        <v>0</v>
      </c>
      <c r="Q41" s="296"/>
      <c r="R41" s="296"/>
      <c r="S41" s="296"/>
      <c r="T41" s="296"/>
      <c r="U41" s="296"/>
      <c r="V41" s="296"/>
      <c r="W41" s="296"/>
      <c r="X41" s="296"/>
      <c r="Y41" s="296"/>
      <c r="Z41" s="296"/>
      <c r="AA41" s="296"/>
      <c r="AB41" s="296"/>
      <c r="AC41" s="295">
        <f t="shared" si="4"/>
        <v>0</v>
      </c>
      <c r="AD41" s="295">
        <f t="shared" si="5"/>
        <v>0</v>
      </c>
      <c r="AE41" s="101" t="b">
        <f t="shared" si="6"/>
        <v>1</v>
      </c>
    </row>
    <row r="42" spans="1:31" x14ac:dyDescent="0.25">
      <c r="A42" s="488"/>
      <c r="B42" s="294" t="s">
        <v>206</v>
      </c>
      <c r="C42" s="294">
        <f>C40+C41</f>
        <v>0</v>
      </c>
      <c r="D42" s="295">
        <f t="shared" ref="D42:Q42" si="34">SUM(D40:D41)</f>
        <v>0</v>
      </c>
      <c r="E42" s="295">
        <f t="shared" si="34"/>
        <v>0</v>
      </c>
      <c r="F42" s="295">
        <f t="shared" si="34"/>
        <v>0</v>
      </c>
      <c r="G42" s="295">
        <f t="shared" si="34"/>
        <v>0</v>
      </c>
      <c r="H42" s="295">
        <f t="shared" si="34"/>
        <v>2000</v>
      </c>
      <c r="I42" s="295">
        <f t="shared" si="34"/>
        <v>2000</v>
      </c>
      <c r="J42" s="295">
        <f t="shared" si="34"/>
        <v>2000</v>
      </c>
      <c r="K42" s="295">
        <f t="shared" si="34"/>
        <v>2000</v>
      </c>
      <c r="L42" s="295">
        <f t="shared" si="34"/>
        <v>2000</v>
      </c>
      <c r="M42" s="295">
        <f t="shared" si="34"/>
        <v>2000</v>
      </c>
      <c r="N42" s="295">
        <f t="shared" si="34"/>
        <v>2000</v>
      </c>
      <c r="O42" s="295">
        <f t="shared" si="34"/>
        <v>0</v>
      </c>
      <c r="P42" s="295">
        <f t="shared" si="3"/>
        <v>14000</v>
      </c>
      <c r="Q42" s="295">
        <f t="shared" si="34"/>
        <v>0</v>
      </c>
      <c r="R42" s="295">
        <f t="shared" ref="R42:AB42" si="35">SUM(R40:R41)</f>
        <v>3000</v>
      </c>
      <c r="S42" s="295">
        <f t="shared" si="35"/>
        <v>2000</v>
      </c>
      <c r="T42" s="295">
        <f t="shared" si="35"/>
        <v>2000</v>
      </c>
      <c r="U42" s="295">
        <f t="shared" si="35"/>
        <v>2000</v>
      </c>
      <c r="V42" s="295">
        <f t="shared" si="35"/>
        <v>2000</v>
      </c>
      <c r="W42" s="295">
        <f t="shared" si="35"/>
        <v>0</v>
      </c>
      <c r="X42" s="295">
        <f t="shared" si="35"/>
        <v>0</v>
      </c>
      <c r="Y42" s="295">
        <f t="shared" si="35"/>
        <v>0</v>
      </c>
      <c r="Z42" s="295">
        <f t="shared" si="35"/>
        <v>0</v>
      </c>
      <c r="AA42" s="295">
        <f t="shared" si="35"/>
        <v>0</v>
      </c>
      <c r="AB42" s="295">
        <f t="shared" si="35"/>
        <v>0</v>
      </c>
      <c r="AC42" s="295">
        <f t="shared" si="4"/>
        <v>11000</v>
      </c>
      <c r="AD42" s="295">
        <f t="shared" si="5"/>
        <v>25000</v>
      </c>
      <c r="AE42" s="101" t="b">
        <f t="shared" si="6"/>
        <v>0</v>
      </c>
    </row>
    <row r="43" spans="1:31" x14ac:dyDescent="0.25">
      <c r="A43" s="486" t="str">
        <f>DG!C31</f>
        <v xml:space="preserve">Consultanta </v>
      </c>
      <c r="B43" s="119" t="s">
        <v>322</v>
      </c>
      <c r="C43" s="359">
        <f>DG!F31</f>
        <v>0</v>
      </c>
      <c r="D43" s="119"/>
      <c r="E43" s="119"/>
      <c r="F43" s="119">
        <f>C43/20</f>
        <v>0</v>
      </c>
      <c r="G43" s="119">
        <f>F43</f>
        <v>0</v>
      </c>
      <c r="H43" s="119">
        <f t="shared" ref="H43:O43" si="36">G43</f>
        <v>0</v>
      </c>
      <c r="I43" s="119">
        <f t="shared" si="36"/>
        <v>0</v>
      </c>
      <c r="J43" s="119">
        <f t="shared" si="36"/>
        <v>0</v>
      </c>
      <c r="K43" s="119">
        <f t="shared" si="36"/>
        <v>0</v>
      </c>
      <c r="L43" s="119">
        <f t="shared" si="36"/>
        <v>0</v>
      </c>
      <c r="M43" s="119">
        <f t="shared" si="36"/>
        <v>0</v>
      </c>
      <c r="N43" s="119">
        <f t="shared" si="36"/>
        <v>0</v>
      </c>
      <c r="O43" s="119">
        <f t="shared" si="36"/>
        <v>0</v>
      </c>
      <c r="P43" s="295">
        <f t="shared" si="3"/>
        <v>0</v>
      </c>
      <c r="Q43" s="119">
        <f>O43</f>
        <v>0</v>
      </c>
      <c r="R43" s="119">
        <f t="shared" ref="R43:Z43" si="37">Q43</f>
        <v>0</v>
      </c>
      <c r="S43" s="119">
        <f t="shared" si="37"/>
        <v>0</v>
      </c>
      <c r="T43" s="119">
        <f t="shared" si="37"/>
        <v>0</v>
      </c>
      <c r="U43" s="119">
        <f t="shared" si="37"/>
        <v>0</v>
      </c>
      <c r="V43" s="119">
        <f t="shared" si="37"/>
        <v>0</v>
      </c>
      <c r="W43" s="119">
        <f t="shared" si="37"/>
        <v>0</v>
      </c>
      <c r="X43" s="119">
        <f t="shared" si="37"/>
        <v>0</v>
      </c>
      <c r="Y43" s="119">
        <f t="shared" si="37"/>
        <v>0</v>
      </c>
      <c r="Z43" s="119">
        <f t="shared" si="37"/>
        <v>0</v>
      </c>
      <c r="AA43" s="119"/>
      <c r="AB43" s="119"/>
      <c r="AC43" s="295">
        <f t="shared" si="4"/>
        <v>0</v>
      </c>
      <c r="AD43" s="295">
        <f t="shared" si="5"/>
        <v>0</v>
      </c>
      <c r="AE43" s="101" t="b">
        <f t="shared" si="6"/>
        <v>1</v>
      </c>
    </row>
    <row r="44" spans="1:31" x14ac:dyDescent="0.25">
      <c r="A44" s="487"/>
      <c r="B44" s="119" t="s">
        <v>323</v>
      </c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295">
        <f t="shared" si="3"/>
        <v>0</v>
      </c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295">
        <f t="shared" si="4"/>
        <v>0</v>
      </c>
      <c r="AD44" s="295">
        <f t="shared" si="5"/>
        <v>0</v>
      </c>
      <c r="AE44" s="101" t="b">
        <f t="shared" si="6"/>
        <v>1</v>
      </c>
    </row>
    <row r="45" spans="1:31" x14ac:dyDescent="0.25">
      <c r="A45" s="488"/>
      <c r="B45" s="294" t="s">
        <v>206</v>
      </c>
      <c r="C45" s="294">
        <f>C43+C44</f>
        <v>0</v>
      </c>
      <c r="D45" s="294">
        <f t="shared" ref="D45:O45" si="38">D43+D44</f>
        <v>0</v>
      </c>
      <c r="E45" s="294">
        <f t="shared" si="38"/>
        <v>0</v>
      </c>
      <c r="F45" s="294">
        <f t="shared" si="38"/>
        <v>0</v>
      </c>
      <c r="G45" s="294">
        <f t="shared" si="38"/>
        <v>0</v>
      </c>
      <c r="H45" s="294">
        <f t="shared" si="38"/>
        <v>0</v>
      </c>
      <c r="I45" s="294">
        <f t="shared" si="38"/>
        <v>0</v>
      </c>
      <c r="J45" s="294">
        <f t="shared" si="38"/>
        <v>0</v>
      </c>
      <c r="K45" s="294">
        <f t="shared" si="38"/>
        <v>0</v>
      </c>
      <c r="L45" s="294">
        <f t="shared" si="38"/>
        <v>0</v>
      </c>
      <c r="M45" s="294">
        <f t="shared" si="38"/>
        <v>0</v>
      </c>
      <c r="N45" s="294">
        <f t="shared" si="38"/>
        <v>0</v>
      </c>
      <c r="O45" s="294">
        <f t="shared" si="38"/>
        <v>0</v>
      </c>
      <c r="P45" s="295">
        <f t="shared" si="3"/>
        <v>0</v>
      </c>
      <c r="Q45" s="295">
        <f>Q43+Q44</f>
        <v>0</v>
      </c>
      <c r="R45" s="295">
        <f t="shared" ref="R45:AB45" si="39">R43+R44</f>
        <v>0</v>
      </c>
      <c r="S45" s="295">
        <f t="shared" si="39"/>
        <v>0</v>
      </c>
      <c r="T45" s="295">
        <f t="shared" si="39"/>
        <v>0</v>
      </c>
      <c r="U45" s="295">
        <f t="shared" si="39"/>
        <v>0</v>
      </c>
      <c r="V45" s="295">
        <f t="shared" si="39"/>
        <v>0</v>
      </c>
      <c r="W45" s="295">
        <f t="shared" si="39"/>
        <v>0</v>
      </c>
      <c r="X45" s="295">
        <f t="shared" si="39"/>
        <v>0</v>
      </c>
      <c r="Y45" s="295">
        <f t="shared" si="39"/>
        <v>0</v>
      </c>
      <c r="Z45" s="295">
        <f t="shared" si="39"/>
        <v>0</v>
      </c>
      <c r="AA45" s="295">
        <f t="shared" si="39"/>
        <v>0</v>
      </c>
      <c r="AB45" s="295">
        <f t="shared" si="39"/>
        <v>0</v>
      </c>
      <c r="AC45" s="295">
        <f t="shared" si="4"/>
        <v>0</v>
      </c>
      <c r="AD45" s="295">
        <f t="shared" si="5"/>
        <v>0</v>
      </c>
      <c r="AE45" s="101" t="b">
        <f t="shared" si="6"/>
        <v>1</v>
      </c>
    </row>
    <row r="46" spans="1:31" x14ac:dyDescent="0.25">
      <c r="A46" s="486" t="str">
        <f>DG!C34</f>
        <v xml:space="preserve">Asistenta tehnica </v>
      </c>
      <c r="B46" s="119" t="s">
        <v>322</v>
      </c>
      <c r="C46" s="359">
        <f>DG!F34</f>
        <v>2437.6860999999999</v>
      </c>
      <c r="D46" s="119"/>
      <c r="E46" s="119"/>
      <c r="F46" s="119"/>
      <c r="G46" s="119"/>
      <c r="H46" s="360">
        <f>C46/19</f>
        <v>128.29926842105263</v>
      </c>
      <c r="I46" s="360">
        <f>H46</f>
        <v>128.29926842105263</v>
      </c>
      <c r="J46" s="360">
        <f t="shared" ref="J46:O46" si="40">I46</f>
        <v>128.29926842105263</v>
      </c>
      <c r="K46" s="360">
        <f t="shared" si="40"/>
        <v>128.29926842105263</v>
      </c>
      <c r="L46" s="360">
        <f t="shared" si="40"/>
        <v>128.29926842105263</v>
      </c>
      <c r="M46" s="360">
        <f t="shared" si="40"/>
        <v>128.29926842105263</v>
      </c>
      <c r="N46" s="360">
        <f t="shared" si="40"/>
        <v>128.29926842105263</v>
      </c>
      <c r="O46" s="360">
        <f t="shared" si="40"/>
        <v>128.29926842105263</v>
      </c>
      <c r="P46" s="295">
        <f t="shared" si="3"/>
        <v>1026.394147368421</v>
      </c>
      <c r="Q46" s="360">
        <f>O46</f>
        <v>128.29926842105263</v>
      </c>
      <c r="R46" s="360">
        <f t="shared" ref="R46:AA46" si="41">Q46</f>
        <v>128.29926842105263</v>
      </c>
      <c r="S46" s="360">
        <f t="shared" si="41"/>
        <v>128.29926842105263</v>
      </c>
      <c r="T46" s="360">
        <f t="shared" si="41"/>
        <v>128.29926842105263</v>
      </c>
      <c r="U46" s="360">
        <f t="shared" si="41"/>
        <v>128.29926842105263</v>
      </c>
      <c r="V46" s="360">
        <f t="shared" si="41"/>
        <v>128.29926842105263</v>
      </c>
      <c r="W46" s="360">
        <f t="shared" si="41"/>
        <v>128.29926842105263</v>
      </c>
      <c r="X46" s="360">
        <f t="shared" si="41"/>
        <v>128.29926842105263</v>
      </c>
      <c r="Y46" s="360">
        <f t="shared" si="41"/>
        <v>128.29926842105263</v>
      </c>
      <c r="Z46" s="360">
        <f t="shared" si="41"/>
        <v>128.29926842105263</v>
      </c>
      <c r="AA46" s="360">
        <f t="shared" si="41"/>
        <v>128.29926842105263</v>
      </c>
      <c r="AB46" s="119"/>
      <c r="AC46" s="295">
        <f t="shared" si="4"/>
        <v>1411.2919526315789</v>
      </c>
      <c r="AD46" s="295">
        <f t="shared" si="5"/>
        <v>2437.6860999999999</v>
      </c>
      <c r="AE46" s="101" t="b">
        <f t="shared" si="6"/>
        <v>1</v>
      </c>
    </row>
    <row r="47" spans="1:31" x14ac:dyDescent="0.25">
      <c r="A47" s="487"/>
      <c r="B47" s="119" t="s">
        <v>323</v>
      </c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295">
        <f t="shared" si="3"/>
        <v>0</v>
      </c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295">
        <f t="shared" si="4"/>
        <v>0</v>
      </c>
      <c r="AD47" s="295">
        <f t="shared" si="5"/>
        <v>0</v>
      </c>
      <c r="AE47" s="101" t="b">
        <f t="shared" si="6"/>
        <v>1</v>
      </c>
    </row>
    <row r="48" spans="1:31" x14ac:dyDescent="0.25">
      <c r="A48" s="488"/>
      <c r="B48" s="294" t="s">
        <v>206</v>
      </c>
      <c r="C48" s="294">
        <f>C46+C47</f>
        <v>2437.6860999999999</v>
      </c>
      <c r="D48" s="294">
        <f t="shared" ref="D48:O48" si="42">D46+D47</f>
        <v>0</v>
      </c>
      <c r="E48" s="294">
        <f t="shared" si="42"/>
        <v>0</v>
      </c>
      <c r="F48" s="294">
        <f t="shared" si="42"/>
        <v>0</v>
      </c>
      <c r="G48" s="294">
        <f t="shared" si="42"/>
        <v>0</v>
      </c>
      <c r="H48" s="294">
        <f t="shared" si="42"/>
        <v>128.29926842105263</v>
      </c>
      <c r="I48" s="294">
        <f t="shared" si="42"/>
        <v>128.29926842105263</v>
      </c>
      <c r="J48" s="294">
        <f t="shared" si="42"/>
        <v>128.29926842105263</v>
      </c>
      <c r="K48" s="294">
        <f t="shared" si="42"/>
        <v>128.29926842105263</v>
      </c>
      <c r="L48" s="294">
        <f t="shared" si="42"/>
        <v>128.29926842105263</v>
      </c>
      <c r="M48" s="294">
        <f t="shared" si="42"/>
        <v>128.29926842105263</v>
      </c>
      <c r="N48" s="294">
        <f t="shared" si="42"/>
        <v>128.29926842105263</v>
      </c>
      <c r="O48" s="294">
        <f t="shared" si="42"/>
        <v>128.29926842105263</v>
      </c>
      <c r="P48" s="295">
        <f t="shared" si="3"/>
        <v>1026.394147368421</v>
      </c>
      <c r="Q48" s="295">
        <f>Q46+Q47</f>
        <v>128.29926842105263</v>
      </c>
      <c r="R48" s="295">
        <f t="shared" ref="R48:AB48" si="43">R46+R47</f>
        <v>128.29926842105263</v>
      </c>
      <c r="S48" s="295">
        <f t="shared" si="43"/>
        <v>128.29926842105263</v>
      </c>
      <c r="T48" s="295">
        <f t="shared" si="43"/>
        <v>128.29926842105263</v>
      </c>
      <c r="U48" s="295">
        <f t="shared" si="43"/>
        <v>128.29926842105263</v>
      </c>
      <c r="V48" s="295">
        <f t="shared" si="43"/>
        <v>128.29926842105263</v>
      </c>
      <c r="W48" s="295">
        <f t="shared" si="43"/>
        <v>128.29926842105263</v>
      </c>
      <c r="X48" s="295">
        <f t="shared" si="43"/>
        <v>128.29926842105263</v>
      </c>
      <c r="Y48" s="295">
        <f t="shared" si="43"/>
        <v>128.29926842105263</v>
      </c>
      <c r="Z48" s="295">
        <f t="shared" si="43"/>
        <v>128.29926842105263</v>
      </c>
      <c r="AA48" s="295">
        <f t="shared" si="43"/>
        <v>128.29926842105263</v>
      </c>
      <c r="AB48" s="295">
        <f t="shared" si="43"/>
        <v>0</v>
      </c>
      <c r="AC48" s="295">
        <f t="shared" si="4"/>
        <v>1411.2919526315789</v>
      </c>
      <c r="AD48" s="295">
        <f t="shared" si="5"/>
        <v>2437.6860999999999</v>
      </c>
      <c r="AE48" s="101" t="b">
        <f t="shared" si="6"/>
        <v>1</v>
      </c>
    </row>
    <row r="49" spans="1:31" x14ac:dyDescent="0.25">
      <c r="A49" s="499" t="s">
        <v>221</v>
      </c>
      <c r="B49" s="294" t="s">
        <v>322</v>
      </c>
      <c r="C49" s="299">
        <f>C52+C73</f>
        <v>251915.53415808396</v>
      </c>
      <c r="D49" s="295">
        <f>D52+D73</f>
        <v>0</v>
      </c>
      <c r="E49" s="295">
        <f t="shared" ref="E49:O49" si="44">E52+E73</f>
        <v>0</v>
      </c>
      <c r="F49" s="295">
        <f t="shared" si="44"/>
        <v>0</v>
      </c>
      <c r="G49" s="295">
        <f t="shared" si="44"/>
        <v>0</v>
      </c>
      <c r="H49" s="295">
        <f t="shared" si="44"/>
        <v>45695</v>
      </c>
      <c r="I49" s="295">
        <f t="shared" si="44"/>
        <v>45695</v>
      </c>
      <c r="J49" s="295">
        <f t="shared" si="44"/>
        <v>45695</v>
      </c>
      <c r="K49" s="295">
        <f t="shared" si="44"/>
        <v>161687</v>
      </c>
      <c r="L49" s="295">
        <f t="shared" si="44"/>
        <v>206888</v>
      </c>
      <c r="M49" s="295">
        <f t="shared" si="44"/>
        <v>90895</v>
      </c>
      <c r="N49" s="295">
        <f t="shared" si="44"/>
        <v>90895</v>
      </c>
      <c r="O49" s="295">
        <f t="shared" si="44"/>
        <v>0</v>
      </c>
      <c r="P49" s="295">
        <f>SUM(D49:O49)</f>
        <v>687450</v>
      </c>
      <c r="Q49" s="295">
        <f t="shared" ref="Q49:AB50" si="45">Q52+Q73</f>
        <v>0</v>
      </c>
      <c r="R49" s="295">
        <f t="shared" si="45"/>
        <v>45700</v>
      </c>
      <c r="S49" s="295">
        <f t="shared" si="45"/>
        <v>90895</v>
      </c>
      <c r="T49" s="295">
        <f t="shared" si="45"/>
        <v>90895</v>
      </c>
      <c r="U49" s="295">
        <f t="shared" si="45"/>
        <v>90895</v>
      </c>
      <c r="V49" s="295">
        <f t="shared" si="45"/>
        <v>91957</v>
      </c>
      <c r="W49" s="295">
        <f t="shared" si="45"/>
        <v>4825</v>
      </c>
      <c r="X49" s="295">
        <f t="shared" si="45"/>
        <v>4825</v>
      </c>
      <c r="Y49" s="295">
        <f t="shared" si="45"/>
        <v>0</v>
      </c>
      <c r="Z49" s="295">
        <f t="shared" si="45"/>
        <v>0</v>
      </c>
      <c r="AA49" s="295">
        <f t="shared" si="45"/>
        <v>0</v>
      </c>
      <c r="AB49" s="295">
        <f>AB52+AB73</f>
        <v>0</v>
      </c>
      <c r="AC49" s="295">
        <f>SUM(Q49:AB49)</f>
        <v>419992</v>
      </c>
      <c r="AD49" s="295">
        <f t="shared" si="5"/>
        <v>1107442</v>
      </c>
      <c r="AE49" s="101" t="b">
        <f t="shared" si="6"/>
        <v>0</v>
      </c>
    </row>
    <row r="50" spans="1:31" x14ac:dyDescent="0.25">
      <c r="A50" s="499"/>
      <c r="B50" s="294" t="s">
        <v>323</v>
      </c>
      <c r="C50" s="294">
        <f>C56+C59+C62+C65+C68+C71</f>
        <v>87988853.677859724</v>
      </c>
      <c r="D50" s="295">
        <f t="shared" ref="D50:O50" si="46">D53+D74</f>
        <v>0</v>
      </c>
      <c r="E50" s="295">
        <f t="shared" si="46"/>
        <v>0</v>
      </c>
      <c r="F50" s="295">
        <f t="shared" si="46"/>
        <v>0</v>
      </c>
      <c r="G50" s="295">
        <f t="shared" si="46"/>
        <v>0</v>
      </c>
      <c r="H50" s="295">
        <f t="shared" si="46"/>
        <v>0</v>
      </c>
      <c r="I50" s="295">
        <f t="shared" si="46"/>
        <v>0</v>
      </c>
      <c r="J50" s="295">
        <f t="shared" si="46"/>
        <v>0</v>
      </c>
      <c r="K50" s="295">
        <f t="shared" si="46"/>
        <v>0</v>
      </c>
      <c r="L50" s="295">
        <f t="shared" si="46"/>
        <v>0</v>
      </c>
      <c r="M50" s="295">
        <f t="shared" si="46"/>
        <v>0</v>
      </c>
      <c r="N50" s="295">
        <f t="shared" si="46"/>
        <v>0</v>
      </c>
      <c r="O50" s="295">
        <f t="shared" si="46"/>
        <v>0</v>
      </c>
      <c r="P50" s="295">
        <f t="shared" si="3"/>
        <v>0</v>
      </c>
      <c r="Q50" s="295">
        <f t="shared" si="45"/>
        <v>0</v>
      </c>
      <c r="R50" s="295">
        <f t="shared" si="45"/>
        <v>3595</v>
      </c>
      <c r="S50" s="295">
        <f t="shared" si="45"/>
        <v>3595</v>
      </c>
      <c r="T50" s="295">
        <f t="shared" si="45"/>
        <v>3595</v>
      </c>
      <c r="U50" s="295">
        <f t="shared" si="45"/>
        <v>3595</v>
      </c>
      <c r="V50" s="295">
        <f t="shared" si="45"/>
        <v>3598</v>
      </c>
      <c r="W50" s="295">
        <f t="shared" si="45"/>
        <v>0</v>
      </c>
      <c r="X50" s="295">
        <f t="shared" si="45"/>
        <v>0</v>
      </c>
      <c r="Y50" s="295">
        <f t="shared" si="45"/>
        <v>0</v>
      </c>
      <c r="Z50" s="295">
        <f t="shared" si="45"/>
        <v>0</v>
      </c>
      <c r="AA50" s="295">
        <f t="shared" si="45"/>
        <v>0</v>
      </c>
      <c r="AB50" s="295">
        <f t="shared" si="45"/>
        <v>0</v>
      </c>
      <c r="AC50" s="295">
        <f t="shared" si="4"/>
        <v>17978</v>
      </c>
      <c r="AD50" s="295">
        <f t="shared" si="5"/>
        <v>17978</v>
      </c>
      <c r="AE50" s="101" t="b">
        <f t="shared" si="6"/>
        <v>0</v>
      </c>
    </row>
    <row r="51" spans="1:31" x14ac:dyDescent="0.25">
      <c r="A51" s="499"/>
      <c r="B51" s="294" t="s">
        <v>206</v>
      </c>
      <c r="C51" s="299">
        <f>C49+C50</f>
        <v>88240769.212017804</v>
      </c>
      <c r="D51" s="295">
        <f t="shared" ref="D51:O51" si="47">SUM(D49:D50)</f>
        <v>0</v>
      </c>
      <c r="E51" s="295">
        <f t="shared" si="47"/>
        <v>0</v>
      </c>
      <c r="F51" s="295">
        <f t="shared" si="47"/>
        <v>0</v>
      </c>
      <c r="G51" s="295">
        <f t="shared" si="47"/>
        <v>0</v>
      </c>
      <c r="H51" s="295">
        <f t="shared" si="47"/>
        <v>45695</v>
      </c>
      <c r="I51" s="295">
        <f t="shared" si="47"/>
        <v>45695</v>
      </c>
      <c r="J51" s="295">
        <f t="shared" si="47"/>
        <v>45695</v>
      </c>
      <c r="K51" s="295">
        <f t="shared" si="47"/>
        <v>161687</v>
      </c>
      <c r="L51" s="295">
        <f t="shared" si="47"/>
        <v>206888</v>
      </c>
      <c r="M51" s="295">
        <f t="shared" si="47"/>
        <v>90895</v>
      </c>
      <c r="N51" s="295">
        <f t="shared" si="47"/>
        <v>90895</v>
      </c>
      <c r="O51" s="295">
        <f t="shared" si="47"/>
        <v>0</v>
      </c>
      <c r="P51" s="295">
        <f t="shared" si="3"/>
        <v>687450</v>
      </c>
      <c r="Q51" s="295">
        <f t="shared" ref="Q51:AB51" si="48">SUM(Q49:Q50)</f>
        <v>0</v>
      </c>
      <c r="R51" s="295">
        <f t="shared" si="48"/>
        <v>49295</v>
      </c>
      <c r="S51" s="295">
        <f t="shared" si="48"/>
        <v>94490</v>
      </c>
      <c r="T51" s="295">
        <f t="shared" si="48"/>
        <v>94490</v>
      </c>
      <c r="U51" s="295">
        <f t="shared" si="48"/>
        <v>94490</v>
      </c>
      <c r="V51" s="295">
        <f t="shared" si="48"/>
        <v>95555</v>
      </c>
      <c r="W51" s="295">
        <f t="shared" si="48"/>
        <v>4825</v>
      </c>
      <c r="X51" s="295">
        <f t="shared" si="48"/>
        <v>4825</v>
      </c>
      <c r="Y51" s="295">
        <f t="shared" si="48"/>
        <v>0</v>
      </c>
      <c r="Z51" s="295">
        <f t="shared" si="48"/>
        <v>0</v>
      </c>
      <c r="AA51" s="295">
        <f t="shared" si="48"/>
        <v>0</v>
      </c>
      <c r="AB51" s="295">
        <f t="shared" si="48"/>
        <v>0</v>
      </c>
      <c r="AC51" s="295">
        <f t="shared" si="4"/>
        <v>437970</v>
      </c>
      <c r="AD51" s="295">
        <f t="shared" si="5"/>
        <v>1125420</v>
      </c>
      <c r="AE51" s="101" t="b">
        <f t="shared" si="6"/>
        <v>0</v>
      </c>
    </row>
    <row r="52" spans="1:31" x14ac:dyDescent="0.25">
      <c r="A52" s="499" t="s">
        <v>222</v>
      </c>
      <c r="B52" s="294" t="s">
        <v>322</v>
      </c>
      <c r="C52" s="299">
        <f>C55+C58+C61+C64+C67+C70</f>
        <v>251915.53415808396</v>
      </c>
      <c r="D52" s="295">
        <f t="shared" ref="D52:O53" si="49">D55+D58+D61+D64+D67+D70</f>
        <v>0</v>
      </c>
      <c r="E52" s="295">
        <f t="shared" si="49"/>
        <v>0</v>
      </c>
      <c r="F52" s="295">
        <f t="shared" si="49"/>
        <v>0</v>
      </c>
      <c r="G52" s="295">
        <f t="shared" si="49"/>
        <v>0</v>
      </c>
      <c r="H52" s="295">
        <f t="shared" si="49"/>
        <v>45695</v>
      </c>
      <c r="I52" s="295">
        <f t="shared" si="49"/>
        <v>45695</v>
      </c>
      <c r="J52" s="295">
        <f t="shared" si="49"/>
        <v>45695</v>
      </c>
      <c r="K52" s="295">
        <f t="shared" si="49"/>
        <v>161687</v>
      </c>
      <c r="L52" s="295">
        <f t="shared" si="49"/>
        <v>206888</v>
      </c>
      <c r="M52" s="295">
        <f t="shared" si="49"/>
        <v>90895</v>
      </c>
      <c r="N52" s="295">
        <f t="shared" si="49"/>
        <v>90895</v>
      </c>
      <c r="O52" s="295">
        <f t="shared" si="49"/>
        <v>0</v>
      </c>
      <c r="P52" s="295">
        <f t="shared" si="3"/>
        <v>687450</v>
      </c>
      <c r="Q52" s="295">
        <f t="shared" ref="Q52:AB53" si="50">Q55+Q58+Q61+Q64+Q67+Q70</f>
        <v>0</v>
      </c>
      <c r="R52" s="295">
        <f t="shared" si="50"/>
        <v>45700</v>
      </c>
      <c r="S52" s="295">
        <f t="shared" si="50"/>
        <v>90895</v>
      </c>
      <c r="T52" s="295">
        <f t="shared" si="50"/>
        <v>90895</v>
      </c>
      <c r="U52" s="295">
        <f t="shared" si="50"/>
        <v>90895</v>
      </c>
      <c r="V52" s="295">
        <f t="shared" si="50"/>
        <v>91957</v>
      </c>
      <c r="W52" s="295">
        <f t="shared" si="50"/>
        <v>4825</v>
      </c>
      <c r="X52" s="295">
        <f t="shared" si="50"/>
        <v>4825</v>
      </c>
      <c r="Y52" s="295">
        <f t="shared" si="50"/>
        <v>0</v>
      </c>
      <c r="Z52" s="295">
        <f t="shared" si="50"/>
        <v>0</v>
      </c>
      <c r="AA52" s="295">
        <f t="shared" si="50"/>
        <v>0</v>
      </c>
      <c r="AB52" s="295">
        <f t="shared" si="50"/>
        <v>0</v>
      </c>
      <c r="AC52" s="295">
        <f t="shared" si="4"/>
        <v>419992</v>
      </c>
      <c r="AD52" s="295">
        <f t="shared" si="5"/>
        <v>1107442</v>
      </c>
      <c r="AE52" s="101" t="b">
        <f t="shared" si="6"/>
        <v>0</v>
      </c>
    </row>
    <row r="53" spans="1:31" x14ac:dyDescent="0.25">
      <c r="A53" s="499"/>
      <c r="B53" s="294" t="s">
        <v>323</v>
      </c>
      <c r="C53" s="294">
        <f>C56+C59+C62+C65+C68+C71</f>
        <v>87988853.677859724</v>
      </c>
      <c r="D53" s="295">
        <f t="shared" si="49"/>
        <v>0</v>
      </c>
      <c r="E53" s="295">
        <f t="shared" si="49"/>
        <v>0</v>
      </c>
      <c r="F53" s="295">
        <f t="shared" si="49"/>
        <v>0</v>
      </c>
      <c r="G53" s="295">
        <f t="shared" si="49"/>
        <v>0</v>
      </c>
      <c r="H53" s="295">
        <f t="shared" si="49"/>
        <v>0</v>
      </c>
      <c r="I53" s="295">
        <f t="shared" si="49"/>
        <v>0</v>
      </c>
      <c r="J53" s="295">
        <f t="shared" si="49"/>
        <v>0</v>
      </c>
      <c r="K53" s="295">
        <f t="shared" si="49"/>
        <v>0</v>
      </c>
      <c r="L53" s="295">
        <f t="shared" si="49"/>
        <v>0</v>
      </c>
      <c r="M53" s="295">
        <f t="shared" si="49"/>
        <v>0</v>
      </c>
      <c r="N53" s="295">
        <f t="shared" si="49"/>
        <v>0</v>
      </c>
      <c r="O53" s="295">
        <f t="shared" si="49"/>
        <v>0</v>
      </c>
      <c r="P53" s="295">
        <f t="shared" si="3"/>
        <v>0</v>
      </c>
      <c r="Q53" s="295">
        <f t="shared" si="50"/>
        <v>0</v>
      </c>
      <c r="R53" s="295">
        <f t="shared" si="50"/>
        <v>3595</v>
      </c>
      <c r="S53" s="295">
        <f t="shared" si="50"/>
        <v>3595</v>
      </c>
      <c r="T53" s="295">
        <f t="shared" si="50"/>
        <v>3595</v>
      </c>
      <c r="U53" s="295">
        <f t="shared" si="50"/>
        <v>3595</v>
      </c>
      <c r="V53" s="295">
        <f t="shared" si="50"/>
        <v>3598</v>
      </c>
      <c r="W53" s="295">
        <f t="shared" si="50"/>
        <v>0</v>
      </c>
      <c r="X53" s="295">
        <f t="shared" si="50"/>
        <v>0</v>
      </c>
      <c r="Y53" s="295">
        <f t="shared" si="50"/>
        <v>0</v>
      </c>
      <c r="Z53" s="295">
        <f t="shared" si="50"/>
        <v>0</v>
      </c>
      <c r="AA53" s="295">
        <f t="shared" si="50"/>
        <v>0</v>
      </c>
      <c r="AB53" s="295">
        <f t="shared" si="50"/>
        <v>0</v>
      </c>
      <c r="AC53" s="295">
        <f t="shared" si="4"/>
        <v>17978</v>
      </c>
      <c r="AD53" s="295">
        <f t="shared" si="5"/>
        <v>17978</v>
      </c>
      <c r="AE53" s="101" t="b">
        <f t="shared" si="6"/>
        <v>0</v>
      </c>
    </row>
    <row r="54" spans="1:31" x14ac:dyDescent="0.25">
      <c r="A54" s="499"/>
      <c r="B54" s="294" t="s">
        <v>206</v>
      </c>
      <c r="C54" s="299">
        <f>C52+C53</f>
        <v>88240769.212017804</v>
      </c>
      <c r="D54" s="295">
        <f t="shared" ref="D54:O54" si="51">SUM(D52:D53)</f>
        <v>0</v>
      </c>
      <c r="E54" s="295">
        <f t="shared" si="51"/>
        <v>0</v>
      </c>
      <c r="F54" s="295">
        <f t="shared" si="51"/>
        <v>0</v>
      </c>
      <c r="G54" s="295">
        <f t="shared" si="51"/>
        <v>0</v>
      </c>
      <c r="H54" s="295">
        <f t="shared" si="51"/>
        <v>45695</v>
      </c>
      <c r="I54" s="295">
        <f t="shared" si="51"/>
        <v>45695</v>
      </c>
      <c r="J54" s="295">
        <f t="shared" si="51"/>
        <v>45695</v>
      </c>
      <c r="K54" s="295">
        <f t="shared" si="51"/>
        <v>161687</v>
      </c>
      <c r="L54" s="295">
        <f t="shared" si="51"/>
        <v>206888</v>
      </c>
      <c r="M54" s="295">
        <f t="shared" si="51"/>
        <v>90895</v>
      </c>
      <c r="N54" s="295">
        <f t="shared" si="51"/>
        <v>90895</v>
      </c>
      <c r="O54" s="295">
        <f t="shared" si="51"/>
        <v>0</v>
      </c>
      <c r="P54" s="295">
        <f t="shared" si="3"/>
        <v>687450</v>
      </c>
      <c r="Q54" s="295">
        <f t="shared" ref="Q54:AB54" si="52">SUM(Q52:Q53)</f>
        <v>0</v>
      </c>
      <c r="R54" s="295">
        <f t="shared" si="52"/>
        <v>49295</v>
      </c>
      <c r="S54" s="295">
        <f t="shared" si="52"/>
        <v>94490</v>
      </c>
      <c r="T54" s="295">
        <f t="shared" si="52"/>
        <v>94490</v>
      </c>
      <c r="U54" s="295">
        <f t="shared" si="52"/>
        <v>94490</v>
      </c>
      <c r="V54" s="295">
        <f t="shared" si="52"/>
        <v>95555</v>
      </c>
      <c r="W54" s="295">
        <f t="shared" si="52"/>
        <v>4825</v>
      </c>
      <c r="X54" s="295">
        <f t="shared" si="52"/>
        <v>4825</v>
      </c>
      <c r="Y54" s="295">
        <f t="shared" si="52"/>
        <v>0</v>
      </c>
      <c r="Z54" s="295">
        <f t="shared" si="52"/>
        <v>0</v>
      </c>
      <c r="AA54" s="295">
        <f t="shared" si="52"/>
        <v>0</v>
      </c>
      <c r="AB54" s="295">
        <f t="shared" si="52"/>
        <v>0</v>
      </c>
      <c r="AC54" s="295">
        <f t="shared" si="4"/>
        <v>437970</v>
      </c>
      <c r="AD54" s="295">
        <f t="shared" si="5"/>
        <v>1125420</v>
      </c>
      <c r="AE54" s="101" t="b">
        <f t="shared" si="6"/>
        <v>0</v>
      </c>
    </row>
    <row r="55" spans="1:31" x14ac:dyDescent="0.25">
      <c r="A55" s="492" t="s">
        <v>223</v>
      </c>
      <c r="B55" s="119" t="s">
        <v>322</v>
      </c>
      <c r="C55" s="359">
        <f>DG!F43</f>
        <v>204815.19694476607</v>
      </c>
      <c r="D55" s="296">
        <f>'Grafic fizic'!C22</f>
        <v>0</v>
      </c>
      <c r="E55" s="296">
        <f>'Grafic fizic'!D22</f>
        <v>0</v>
      </c>
      <c r="F55" s="296">
        <f>'Grafic fizic'!E22</f>
        <v>0</v>
      </c>
      <c r="G55" s="296">
        <f>'Grafic fizic'!F22</f>
        <v>0</v>
      </c>
      <c r="H55" s="296">
        <v>45695</v>
      </c>
      <c r="I55" s="296">
        <v>45695</v>
      </c>
      <c r="J55" s="296">
        <v>45695</v>
      </c>
      <c r="K55" s="296">
        <v>45695</v>
      </c>
      <c r="L55" s="296">
        <v>45695</v>
      </c>
      <c r="M55" s="296">
        <v>45695</v>
      </c>
      <c r="N55" s="296">
        <v>45695</v>
      </c>
      <c r="O55" s="296">
        <f>'Grafic fizic'!N22</f>
        <v>0</v>
      </c>
      <c r="P55" s="295">
        <f t="shared" si="3"/>
        <v>319865</v>
      </c>
      <c r="Q55" s="296">
        <f>'Grafic fizic'!O22</f>
        <v>0</v>
      </c>
      <c r="R55" s="296">
        <v>45700</v>
      </c>
      <c r="S55" s="296">
        <v>45695</v>
      </c>
      <c r="T55" s="296">
        <v>45695</v>
      </c>
      <c r="U55" s="296">
        <v>45695</v>
      </c>
      <c r="V55" s="296">
        <v>45695</v>
      </c>
      <c r="W55" s="296">
        <f>'Grafic fizic'!U22</f>
        <v>0</v>
      </c>
      <c r="X55" s="296">
        <f>'Grafic fizic'!V22</f>
        <v>0</v>
      </c>
      <c r="Y55" s="296">
        <f>'Grafic fizic'!W22</f>
        <v>0</v>
      </c>
      <c r="Z55" s="296">
        <f>'Grafic fizic'!X22</f>
        <v>0</v>
      </c>
      <c r="AA55" s="296">
        <f>'Grafic fizic'!Y22</f>
        <v>0</v>
      </c>
      <c r="AB55" s="296">
        <f>'Grafic fizic'!Z22</f>
        <v>0</v>
      </c>
      <c r="AC55" s="295">
        <f t="shared" si="4"/>
        <v>228480</v>
      </c>
      <c r="AD55" s="295">
        <f t="shared" si="5"/>
        <v>548345</v>
      </c>
      <c r="AE55" s="101" t="b">
        <f t="shared" si="6"/>
        <v>0</v>
      </c>
    </row>
    <row r="56" spans="1:31" x14ac:dyDescent="0.25">
      <c r="A56" s="492"/>
      <c r="B56" s="119" t="s">
        <v>323</v>
      </c>
      <c r="C56" s="119">
        <f>DG!O43*1000</f>
        <v>87988853.677859724</v>
      </c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5">
        <f t="shared" si="3"/>
        <v>0</v>
      </c>
      <c r="Q56" s="296"/>
      <c r="R56" s="296">
        <v>3595</v>
      </c>
      <c r="S56" s="296">
        <v>3595</v>
      </c>
      <c r="T56" s="296">
        <v>3595</v>
      </c>
      <c r="U56" s="296">
        <v>3595</v>
      </c>
      <c r="V56" s="296">
        <v>3598</v>
      </c>
      <c r="W56" s="296"/>
      <c r="X56" s="296"/>
      <c r="Y56" s="296"/>
      <c r="Z56" s="296"/>
      <c r="AA56" s="296"/>
      <c r="AB56" s="296"/>
      <c r="AC56" s="295">
        <f t="shared" si="4"/>
        <v>17978</v>
      </c>
      <c r="AD56" s="295">
        <f t="shared" si="5"/>
        <v>17978</v>
      </c>
      <c r="AE56" s="101" t="b">
        <f t="shared" si="6"/>
        <v>0</v>
      </c>
    </row>
    <row r="57" spans="1:31" x14ac:dyDescent="0.25">
      <c r="A57" s="492"/>
      <c r="B57" s="294" t="s">
        <v>206</v>
      </c>
      <c r="C57" s="294">
        <f>C55+C56</f>
        <v>88193668.874804497</v>
      </c>
      <c r="D57" s="295">
        <f t="shared" ref="D57:O57" si="53">SUM(D55:D56)</f>
        <v>0</v>
      </c>
      <c r="E57" s="295">
        <f t="shared" si="53"/>
        <v>0</v>
      </c>
      <c r="F57" s="295">
        <f t="shared" si="53"/>
        <v>0</v>
      </c>
      <c r="G57" s="295">
        <f t="shared" si="53"/>
        <v>0</v>
      </c>
      <c r="H57" s="295">
        <f t="shared" si="53"/>
        <v>45695</v>
      </c>
      <c r="I57" s="295">
        <f t="shared" si="53"/>
        <v>45695</v>
      </c>
      <c r="J57" s="295">
        <f t="shared" si="53"/>
        <v>45695</v>
      </c>
      <c r="K57" s="295">
        <f t="shared" si="53"/>
        <v>45695</v>
      </c>
      <c r="L57" s="295">
        <f t="shared" si="53"/>
        <v>45695</v>
      </c>
      <c r="M57" s="295">
        <f t="shared" si="53"/>
        <v>45695</v>
      </c>
      <c r="N57" s="295">
        <f t="shared" si="53"/>
        <v>45695</v>
      </c>
      <c r="O57" s="295">
        <f t="shared" si="53"/>
        <v>0</v>
      </c>
      <c r="P57" s="295">
        <f t="shared" si="3"/>
        <v>319865</v>
      </c>
      <c r="Q57" s="295">
        <f t="shared" ref="Q57:AB57" si="54">SUM(Q55:Q56)</f>
        <v>0</v>
      </c>
      <c r="R57" s="295">
        <f t="shared" si="54"/>
        <v>49295</v>
      </c>
      <c r="S57" s="295">
        <f t="shared" si="54"/>
        <v>49290</v>
      </c>
      <c r="T57" s="295">
        <f t="shared" si="54"/>
        <v>49290</v>
      </c>
      <c r="U57" s="295">
        <f t="shared" si="54"/>
        <v>49290</v>
      </c>
      <c r="V57" s="295">
        <f t="shared" si="54"/>
        <v>49293</v>
      </c>
      <c r="W57" s="295">
        <f t="shared" si="54"/>
        <v>0</v>
      </c>
      <c r="X57" s="295">
        <f t="shared" si="54"/>
        <v>0</v>
      </c>
      <c r="Y57" s="295">
        <f t="shared" si="54"/>
        <v>0</v>
      </c>
      <c r="Z57" s="295">
        <f t="shared" si="54"/>
        <v>0</v>
      </c>
      <c r="AA57" s="295">
        <f t="shared" si="54"/>
        <v>0</v>
      </c>
      <c r="AB57" s="295">
        <f t="shared" si="54"/>
        <v>0</v>
      </c>
      <c r="AC57" s="295">
        <f t="shared" si="4"/>
        <v>246458</v>
      </c>
      <c r="AD57" s="295">
        <f t="shared" si="5"/>
        <v>566323</v>
      </c>
      <c r="AE57" s="101" t="b">
        <f t="shared" si="6"/>
        <v>0</v>
      </c>
    </row>
    <row r="58" spans="1:31" x14ac:dyDescent="0.25">
      <c r="A58" s="492" t="s">
        <v>224</v>
      </c>
      <c r="B58" s="119" t="s">
        <v>322</v>
      </c>
      <c r="C58" s="300">
        <f>DG!F44</f>
        <v>5298.681617811364</v>
      </c>
      <c r="D58" s="296">
        <f>'Grafic fizic'!C23</f>
        <v>0</v>
      </c>
      <c r="E58" s="296">
        <f>'Grafic fizic'!D23</f>
        <v>0</v>
      </c>
      <c r="F58" s="296">
        <f>'Grafic fizic'!E23</f>
        <v>0</v>
      </c>
      <c r="G58" s="296">
        <f>'Grafic fizic'!F23</f>
        <v>0</v>
      </c>
      <c r="H58" s="296">
        <f>'Grafic fizic'!G23</f>
        <v>0</v>
      </c>
      <c r="I58" s="296">
        <f>'Grafic fizic'!H23</f>
        <v>0</v>
      </c>
      <c r="J58" s="296">
        <f>'Grafic fizic'!I23</f>
        <v>0</v>
      </c>
      <c r="K58" s="296">
        <f>'Grafic fizic'!J23</f>
        <v>0</v>
      </c>
      <c r="L58" s="296">
        <v>10200</v>
      </c>
      <c r="M58" s="296">
        <v>10200</v>
      </c>
      <c r="N58" s="296">
        <v>10200</v>
      </c>
      <c r="O58" s="296">
        <f>'Grafic fizic'!N23</f>
        <v>0</v>
      </c>
      <c r="P58" s="295">
        <f t="shared" si="3"/>
        <v>30600</v>
      </c>
      <c r="Q58" s="296">
        <f>'Grafic fizic'!O23</f>
        <v>0</v>
      </c>
      <c r="R58" s="296">
        <f>'Grafic fizic'!P23</f>
        <v>0</v>
      </c>
      <c r="S58" s="296">
        <v>10200</v>
      </c>
      <c r="T58" s="296">
        <v>10200</v>
      </c>
      <c r="U58" s="296">
        <v>10200</v>
      </c>
      <c r="V58" s="296">
        <v>10717</v>
      </c>
      <c r="W58" s="296">
        <f>'Grafic fizic'!U23</f>
        <v>0</v>
      </c>
      <c r="X58" s="296">
        <f>'Grafic fizic'!V23</f>
        <v>0</v>
      </c>
      <c r="Y58" s="296">
        <f>'Grafic fizic'!W23</f>
        <v>0</v>
      </c>
      <c r="Z58" s="296">
        <f>'Grafic fizic'!X23</f>
        <v>0</v>
      </c>
      <c r="AA58" s="296">
        <f>'Grafic fizic'!Y23</f>
        <v>0</v>
      </c>
      <c r="AB58" s="296">
        <f>'Grafic fizic'!Z23</f>
        <v>0</v>
      </c>
      <c r="AC58" s="295">
        <f t="shared" si="4"/>
        <v>41317</v>
      </c>
      <c r="AD58" s="295">
        <f t="shared" si="5"/>
        <v>71917</v>
      </c>
      <c r="AE58" s="101" t="b">
        <f>AD58=C58</f>
        <v>0</v>
      </c>
    </row>
    <row r="59" spans="1:31" x14ac:dyDescent="0.25">
      <c r="A59" s="492"/>
      <c r="B59" s="119" t="s">
        <v>323</v>
      </c>
      <c r="C59" s="119"/>
      <c r="D59" s="296"/>
      <c r="E59" s="296"/>
      <c r="F59" s="296"/>
      <c r="G59" s="296"/>
      <c r="H59" s="296"/>
      <c r="I59" s="296"/>
      <c r="J59" s="296"/>
      <c r="K59" s="296"/>
      <c r="L59" s="296"/>
      <c r="M59" s="296"/>
      <c r="N59" s="296"/>
      <c r="O59" s="296"/>
      <c r="P59" s="295">
        <f t="shared" si="3"/>
        <v>0</v>
      </c>
      <c r="Q59" s="296"/>
      <c r="R59" s="296"/>
      <c r="S59" s="296"/>
      <c r="T59" s="296"/>
      <c r="U59" s="296"/>
      <c r="V59" s="296"/>
      <c r="W59" s="296"/>
      <c r="X59" s="296"/>
      <c r="Y59" s="296"/>
      <c r="Z59" s="296"/>
      <c r="AA59" s="296"/>
      <c r="AB59" s="296"/>
      <c r="AC59" s="295">
        <f t="shared" si="4"/>
        <v>0</v>
      </c>
      <c r="AD59" s="295">
        <f t="shared" si="5"/>
        <v>0</v>
      </c>
      <c r="AE59" s="101" t="b">
        <f>AD59=C59</f>
        <v>1</v>
      </c>
    </row>
    <row r="60" spans="1:31" x14ac:dyDescent="0.25">
      <c r="A60" s="492"/>
      <c r="B60" s="294" t="s">
        <v>206</v>
      </c>
      <c r="C60" s="299">
        <f>C58+C59</f>
        <v>5298.681617811364</v>
      </c>
      <c r="D60" s="295">
        <f t="shared" ref="D60:O60" si="55">SUM(D58:D59)</f>
        <v>0</v>
      </c>
      <c r="E60" s="295">
        <f t="shared" si="55"/>
        <v>0</v>
      </c>
      <c r="F60" s="295">
        <f t="shared" si="55"/>
        <v>0</v>
      </c>
      <c r="G60" s="295">
        <f t="shared" si="55"/>
        <v>0</v>
      </c>
      <c r="H60" s="295">
        <f t="shared" si="55"/>
        <v>0</v>
      </c>
      <c r="I60" s="295">
        <f t="shared" si="55"/>
        <v>0</v>
      </c>
      <c r="J60" s="295">
        <f t="shared" si="55"/>
        <v>0</v>
      </c>
      <c r="K60" s="295">
        <f t="shared" si="55"/>
        <v>0</v>
      </c>
      <c r="L60" s="295">
        <f t="shared" si="55"/>
        <v>10200</v>
      </c>
      <c r="M60" s="295">
        <f t="shared" si="55"/>
        <v>10200</v>
      </c>
      <c r="N60" s="295">
        <f t="shared" si="55"/>
        <v>10200</v>
      </c>
      <c r="O60" s="295">
        <f t="shared" si="55"/>
        <v>0</v>
      </c>
      <c r="P60" s="295">
        <f t="shared" si="3"/>
        <v>30600</v>
      </c>
      <c r="Q60" s="295">
        <f t="shared" ref="Q60:AB60" si="56">SUM(Q58:Q59)</f>
        <v>0</v>
      </c>
      <c r="R60" s="295">
        <f t="shared" si="56"/>
        <v>0</v>
      </c>
      <c r="S60" s="295">
        <f t="shared" si="56"/>
        <v>10200</v>
      </c>
      <c r="T60" s="295">
        <f t="shared" si="56"/>
        <v>10200</v>
      </c>
      <c r="U60" s="295">
        <f t="shared" si="56"/>
        <v>10200</v>
      </c>
      <c r="V60" s="295">
        <f t="shared" si="56"/>
        <v>10717</v>
      </c>
      <c r="W60" s="295">
        <f t="shared" si="56"/>
        <v>0</v>
      </c>
      <c r="X60" s="295">
        <f t="shared" si="56"/>
        <v>0</v>
      </c>
      <c r="Y60" s="295">
        <f t="shared" si="56"/>
        <v>0</v>
      </c>
      <c r="Z60" s="295">
        <f t="shared" si="56"/>
        <v>0</v>
      </c>
      <c r="AA60" s="295">
        <f t="shared" si="56"/>
        <v>0</v>
      </c>
      <c r="AB60" s="295">
        <f t="shared" si="56"/>
        <v>0</v>
      </c>
      <c r="AC60" s="295">
        <f t="shared" si="4"/>
        <v>41317</v>
      </c>
      <c r="AD60" s="295">
        <f t="shared" si="5"/>
        <v>71917</v>
      </c>
      <c r="AE60" s="101" t="b">
        <f t="shared" si="6"/>
        <v>0</v>
      </c>
    </row>
    <row r="61" spans="1:31" x14ac:dyDescent="0.25">
      <c r="A61" s="492" t="s">
        <v>225</v>
      </c>
      <c r="B61" s="119" t="s">
        <v>322</v>
      </c>
      <c r="C61" s="359">
        <f>DG!F45</f>
        <v>41801.655595506527</v>
      </c>
      <c r="D61" s="296">
        <f>'Grafic fizic'!C24</f>
        <v>0</v>
      </c>
      <c r="E61" s="296">
        <f>'Grafic fizic'!D24</f>
        <v>0</v>
      </c>
      <c r="F61" s="296">
        <f>'Grafic fizic'!E24</f>
        <v>0</v>
      </c>
      <c r="G61" s="296">
        <f>'Grafic fizic'!F24</f>
        <v>0</v>
      </c>
      <c r="H61" s="296">
        <f>'Grafic fizic'!G24</f>
        <v>0</v>
      </c>
      <c r="I61" s="296">
        <f>'Grafic fizic'!H24</f>
        <v>0</v>
      </c>
      <c r="J61" s="296">
        <f>'Grafic fizic'!I24</f>
        <v>0</v>
      </c>
      <c r="K61" s="296">
        <f>'Grafic fizic'!J24</f>
        <v>0</v>
      </c>
      <c r="L61" s="296">
        <v>35000</v>
      </c>
      <c r="M61" s="296">
        <v>35000</v>
      </c>
      <c r="N61" s="296">
        <v>35000</v>
      </c>
      <c r="O61" s="296">
        <f>'Grafic fizic'!N24</f>
        <v>0</v>
      </c>
      <c r="P61" s="295">
        <f t="shared" si="3"/>
        <v>105000</v>
      </c>
      <c r="Q61" s="296">
        <f>'Grafic fizic'!O24</f>
        <v>0</v>
      </c>
      <c r="R61" s="296">
        <f>'Grafic fizic'!P24</f>
        <v>0</v>
      </c>
      <c r="S61" s="296">
        <v>35000</v>
      </c>
      <c r="T61" s="296">
        <v>35000</v>
      </c>
      <c r="U61" s="296">
        <v>35000</v>
      </c>
      <c r="V61" s="296">
        <v>35545</v>
      </c>
      <c r="W61" s="296">
        <f>'Grafic fizic'!U24</f>
        <v>0</v>
      </c>
      <c r="X61" s="296">
        <f>'Grafic fizic'!V24</f>
        <v>0</v>
      </c>
      <c r="Y61" s="296">
        <f>'Grafic fizic'!W24</f>
        <v>0</v>
      </c>
      <c r="Z61" s="296">
        <f>'Grafic fizic'!X24</f>
        <v>0</v>
      </c>
      <c r="AA61" s="296">
        <f>'Grafic fizic'!Y24</f>
        <v>0</v>
      </c>
      <c r="AB61" s="296">
        <f>'Grafic fizic'!Z24</f>
        <v>0</v>
      </c>
      <c r="AC61" s="295">
        <f t="shared" si="4"/>
        <v>140545</v>
      </c>
      <c r="AD61" s="295">
        <f t="shared" si="5"/>
        <v>245545</v>
      </c>
      <c r="AE61" s="101" t="b">
        <f t="shared" si="6"/>
        <v>0</v>
      </c>
    </row>
    <row r="62" spans="1:31" x14ac:dyDescent="0.25">
      <c r="A62" s="492"/>
      <c r="B62" s="119" t="s">
        <v>323</v>
      </c>
      <c r="C62" s="119"/>
      <c r="D62" s="296"/>
      <c r="E62" s="296"/>
      <c r="F62" s="296"/>
      <c r="G62" s="296"/>
      <c r="H62" s="296"/>
      <c r="I62" s="296"/>
      <c r="J62" s="296"/>
      <c r="K62" s="296"/>
      <c r="L62" s="296"/>
      <c r="M62" s="296"/>
      <c r="N62" s="296"/>
      <c r="O62" s="296"/>
      <c r="P62" s="295">
        <f t="shared" si="3"/>
        <v>0</v>
      </c>
      <c r="Q62" s="296"/>
      <c r="R62" s="296"/>
      <c r="S62" s="296"/>
      <c r="T62" s="296"/>
      <c r="U62" s="296"/>
      <c r="V62" s="296"/>
      <c r="W62" s="296"/>
      <c r="X62" s="296"/>
      <c r="Y62" s="296"/>
      <c r="Z62" s="296"/>
      <c r="AA62" s="296"/>
      <c r="AB62" s="296"/>
      <c r="AC62" s="295">
        <f t="shared" si="4"/>
        <v>0</v>
      </c>
      <c r="AD62" s="295">
        <f t="shared" si="5"/>
        <v>0</v>
      </c>
      <c r="AE62" s="101" t="b">
        <f t="shared" si="6"/>
        <v>1</v>
      </c>
    </row>
    <row r="63" spans="1:31" x14ac:dyDescent="0.25">
      <c r="A63" s="492"/>
      <c r="B63" s="294" t="s">
        <v>206</v>
      </c>
      <c r="C63" s="294">
        <f>C61+C62</f>
        <v>41801.655595506527</v>
      </c>
      <c r="D63" s="295">
        <f t="shared" ref="D63:O63" si="57">SUM(D61:D62)</f>
        <v>0</v>
      </c>
      <c r="E63" s="295">
        <f t="shared" si="57"/>
        <v>0</v>
      </c>
      <c r="F63" s="295">
        <f t="shared" si="57"/>
        <v>0</v>
      </c>
      <c r="G63" s="295">
        <f t="shared" si="57"/>
        <v>0</v>
      </c>
      <c r="H63" s="295">
        <f t="shared" si="57"/>
        <v>0</v>
      </c>
      <c r="I63" s="295">
        <f t="shared" si="57"/>
        <v>0</v>
      </c>
      <c r="J63" s="295">
        <f t="shared" si="57"/>
        <v>0</v>
      </c>
      <c r="K63" s="295">
        <f t="shared" si="57"/>
        <v>0</v>
      </c>
      <c r="L63" s="295">
        <f t="shared" si="57"/>
        <v>35000</v>
      </c>
      <c r="M63" s="295">
        <f t="shared" si="57"/>
        <v>35000</v>
      </c>
      <c r="N63" s="295">
        <f t="shared" si="57"/>
        <v>35000</v>
      </c>
      <c r="O63" s="295">
        <f t="shared" si="57"/>
        <v>0</v>
      </c>
      <c r="P63" s="295">
        <f t="shared" si="3"/>
        <v>105000</v>
      </c>
      <c r="Q63" s="295">
        <f t="shared" ref="Q63:AB63" si="58">SUM(Q61:Q62)</f>
        <v>0</v>
      </c>
      <c r="R63" s="295">
        <f t="shared" si="58"/>
        <v>0</v>
      </c>
      <c r="S63" s="295">
        <f t="shared" si="58"/>
        <v>35000</v>
      </c>
      <c r="T63" s="295">
        <f t="shared" si="58"/>
        <v>35000</v>
      </c>
      <c r="U63" s="295">
        <f t="shared" si="58"/>
        <v>35000</v>
      </c>
      <c r="V63" s="295">
        <f t="shared" si="58"/>
        <v>35545</v>
      </c>
      <c r="W63" s="295">
        <f t="shared" si="58"/>
        <v>0</v>
      </c>
      <c r="X63" s="295">
        <f t="shared" si="58"/>
        <v>0</v>
      </c>
      <c r="Y63" s="295">
        <f t="shared" si="58"/>
        <v>0</v>
      </c>
      <c r="Z63" s="295">
        <f t="shared" si="58"/>
        <v>0</v>
      </c>
      <c r="AA63" s="295">
        <f t="shared" si="58"/>
        <v>0</v>
      </c>
      <c r="AB63" s="295">
        <f t="shared" si="58"/>
        <v>0</v>
      </c>
      <c r="AC63" s="295">
        <f t="shared" si="4"/>
        <v>140545</v>
      </c>
      <c r="AD63" s="295">
        <f t="shared" si="5"/>
        <v>245545</v>
      </c>
      <c r="AE63" s="101" t="b">
        <f t="shared" si="6"/>
        <v>0</v>
      </c>
    </row>
    <row r="64" spans="1:31" x14ac:dyDescent="0.25">
      <c r="A64" s="492" t="s">
        <v>226</v>
      </c>
      <c r="B64" s="119" t="s">
        <v>322</v>
      </c>
      <c r="C64" s="359">
        <f>DG!F46</f>
        <v>0</v>
      </c>
      <c r="D64" s="296">
        <f>'Grafic fizic'!C25</f>
        <v>0</v>
      </c>
      <c r="E64" s="296">
        <f>'Grafic fizic'!D25</f>
        <v>0</v>
      </c>
      <c r="F64" s="296">
        <f>'Grafic fizic'!E25</f>
        <v>0</v>
      </c>
      <c r="G64" s="296">
        <f>'Grafic fizic'!F25</f>
        <v>0</v>
      </c>
      <c r="H64" s="296">
        <f>'Grafic fizic'!G25</f>
        <v>0</v>
      </c>
      <c r="I64" s="296">
        <f>'Grafic fizic'!H25</f>
        <v>0</v>
      </c>
      <c r="J64" s="296">
        <f>'Grafic fizic'!I25</f>
        <v>0</v>
      </c>
      <c r="K64" s="296">
        <v>115992</v>
      </c>
      <c r="L64" s="296">
        <v>115993</v>
      </c>
      <c r="M64" s="296">
        <f>'Grafic fizic'!L25</f>
        <v>0</v>
      </c>
      <c r="N64" s="296">
        <f>'Grafic fizic'!M25</f>
        <v>0</v>
      </c>
      <c r="O64" s="296">
        <f>'Grafic fizic'!N25</f>
        <v>0</v>
      </c>
      <c r="P64" s="295">
        <f t="shared" si="3"/>
        <v>231985</v>
      </c>
      <c r="Q64" s="296">
        <f>'Grafic fizic'!O25</f>
        <v>0</v>
      </c>
      <c r="R64" s="296">
        <f>'Grafic fizic'!P25</f>
        <v>0</v>
      </c>
      <c r="S64" s="296">
        <f>'Grafic fizic'!Q25</f>
        <v>0</v>
      </c>
      <c r="T64" s="296">
        <f>'Grafic fizic'!R25</f>
        <v>0</v>
      </c>
      <c r="U64" s="296">
        <f>'Grafic fizic'!S25</f>
        <v>0</v>
      </c>
      <c r="V64" s="296">
        <f>'Grafic fizic'!T25</f>
        <v>0</v>
      </c>
      <c r="W64" s="296">
        <f>'Grafic fizic'!U25</f>
        <v>0</v>
      </c>
      <c r="X64" s="296">
        <f>'Grafic fizic'!V25</f>
        <v>0</v>
      </c>
      <c r="Y64" s="296">
        <f>'Grafic fizic'!W25</f>
        <v>0</v>
      </c>
      <c r="Z64" s="296">
        <f>'Grafic fizic'!X25</f>
        <v>0</v>
      </c>
      <c r="AA64" s="296">
        <f>'Grafic fizic'!Y25</f>
        <v>0</v>
      </c>
      <c r="AB64" s="296">
        <f>'Grafic fizic'!Z25</f>
        <v>0</v>
      </c>
      <c r="AC64" s="295">
        <f t="shared" si="4"/>
        <v>0</v>
      </c>
      <c r="AD64" s="295">
        <f t="shared" si="5"/>
        <v>231985</v>
      </c>
      <c r="AE64" s="101" t="b">
        <f t="shared" si="6"/>
        <v>0</v>
      </c>
    </row>
    <row r="65" spans="1:31" x14ac:dyDescent="0.25">
      <c r="A65" s="492"/>
      <c r="B65" s="119" t="s">
        <v>323</v>
      </c>
      <c r="C65" s="119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5">
        <f t="shared" si="3"/>
        <v>0</v>
      </c>
      <c r="Q65" s="296"/>
      <c r="R65" s="296"/>
      <c r="S65" s="296"/>
      <c r="T65" s="296"/>
      <c r="U65" s="296"/>
      <c r="V65" s="296"/>
      <c r="W65" s="296"/>
      <c r="X65" s="296"/>
      <c r="Y65" s="296"/>
      <c r="Z65" s="296"/>
      <c r="AA65" s="296"/>
      <c r="AB65" s="296"/>
      <c r="AC65" s="295">
        <f t="shared" si="4"/>
        <v>0</v>
      </c>
      <c r="AD65" s="295">
        <f t="shared" si="5"/>
        <v>0</v>
      </c>
      <c r="AE65" s="101" t="b">
        <f t="shared" si="6"/>
        <v>1</v>
      </c>
    </row>
    <row r="66" spans="1:31" x14ac:dyDescent="0.25">
      <c r="A66" s="492"/>
      <c r="B66" s="294" t="s">
        <v>206</v>
      </c>
      <c r="C66" s="294">
        <f>C64+C65</f>
        <v>0</v>
      </c>
      <c r="D66" s="295">
        <f t="shared" ref="D66:O66" si="59">SUM(D64:D65)</f>
        <v>0</v>
      </c>
      <c r="E66" s="295">
        <f t="shared" si="59"/>
        <v>0</v>
      </c>
      <c r="F66" s="295">
        <f t="shared" si="59"/>
        <v>0</v>
      </c>
      <c r="G66" s="295">
        <f t="shared" si="59"/>
        <v>0</v>
      </c>
      <c r="H66" s="295">
        <f t="shared" si="59"/>
        <v>0</v>
      </c>
      <c r="I66" s="295">
        <f t="shared" si="59"/>
        <v>0</v>
      </c>
      <c r="J66" s="295">
        <f t="shared" si="59"/>
        <v>0</v>
      </c>
      <c r="K66" s="295">
        <f t="shared" si="59"/>
        <v>115992</v>
      </c>
      <c r="L66" s="295">
        <f t="shared" si="59"/>
        <v>115993</v>
      </c>
      <c r="M66" s="295">
        <f t="shared" si="59"/>
        <v>0</v>
      </c>
      <c r="N66" s="295">
        <f t="shared" si="59"/>
        <v>0</v>
      </c>
      <c r="O66" s="295">
        <f t="shared" si="59"/>
        <v>0</v>
      </c>
      <c r="P66" s="295">
        <f t="shared" si="3"/>
        <v>231985</v>
      </c>
      <c r="Q66" s="295">
        <f t="shared" ref="Q66:AB66" si="60">SUM(Q64:Q65)</f>
        <v>0</v>
      </c>
      <c r="R66" s="295">
        <f t="shared" si="60"/>
        <v>0</v>
      </c>
      <c r="S66" s="295">
        <f t="shared" si="60"/>
        <v>0</v>
      </c>
      <c r="T66" s="295">
        <f t="shared" si="60"/>
        <v>0</v>
      </c>
      <c r="U66" s="295">
        <f t="shared" si="60"/>
        <v>0</v>
      </c>
      <c r="V66" s="295">
        <f t="shared" si="60"/>
        <v>0</v>
      </c>
      <c r="W66" s="295">
        <f t="shared" si="60"/>
        <v>0</v>
      </c>
      <c r="X66" s="295">
        <f t="shared" si="60"/>
        <v>0</v>
      </c>
      <c r="Y66" s="295">
        <f t="shared" si="60"/>
        <v>0</v>
      </c>
      <c r="Z66" s="295">
        <f t="shared" si="60"/>
        <v>0</v>
      </c>
      <c r="AA66" s="295">
        <f t="shared" si="60"/>
        <v>0</v>
      </c>
      <c r="AB66" s="295">
        <f t="shared" si="60"/>
        <v>0</v>
      </c>
      <c r="AC66" s="295">
        <f t="shared" si="4"/>
        <v>0</v>
      </c>
      <c r="AD66" s="295">
        <f t="shared" si="5"/>
        <v>231985</v>
      </c>
      <c r="AE66" s="101" t="b">
        <f t="shared" si="6"/>
        <v>0</v>
      </c>
    </row>
    <row r="67" spans="1:31" x14ac:dyDescent="0.25">
      <c r="A67" s="492" t="s">
        <v>227</v>
      </c>
      <c r="B67" s="119" t="s">
        <v>322</v>
      </c>
      <c r="C67" s="359">
        <f>DG!F47</f>
        <v>0</v>
      </c>
      <c r="D67" s="296">
        <f>'Grafic fizic'!C26</f>
        <v>0</v>
      </c>
      <c r="E67" s="296">
        <f>'Grafic fizic'!D26</f>
        <v>0</v>
      </c>
      <c r="F67" s="296">
        <f>'Grafic fizic'!E26</f>
        <v>0</v>
      </c>
      <c r="G67" s="296">
        <f>'Grafic fizic'!F26</f>
        <v>0</v>
      </c>
      <c r="H67" s="296">
        <f>'Grafic fizic'!G26</f>
        <v>0</v>
      </c>
      <c r="I67" s="296">
        <f>'Grafic fizic'!H26</f>
        <v>0</v>
      </c>
      <c r="J67" s="296">
        <f>'Grafic fizic'!I26</f>
        <v>0</v>
      </c>
      <c r="K67" s="296">
        <f>'Grafic fizic'!J26</f>
        <v>0</v>
      </c>
      <c r="L67" s="296">
        <f>'Grafic fizic'!K26</f>
        <v>0</v>
      </c>
      <c r="M67" s="296">
        <f>'Grafic fizic'!L26</f>
        <v>0</v>
      </c>
      <c r="N67" s="296">
        <f>'Grafic fizic'!M26</f>
        <v>0</v>
      </c>
      <c r="O67" s="296">
        <f>'Grafic fizic'!N26</f>
        <v>0</v>
      </c>
      <c r="P67" s="295">
        <f t="shared" si="3"/>
        <v>0</v>
      </c>
      <c r="Q67" s="296">
        <f>'Grafic fizic'!O26</f>
        <v>0</v>
      </c>
      <c r="R67" s="296">
        <f>'Grafic fizic'!P26</f>
        <v>0</v>
      </c>
      <c r="S67" s="296">
        <f>'Grafic fizic'!Q26</f>
        <v>0</v>
      </c>
      <c r="T67" s="296">
        <f>'Grafic fizic'!R26</f>
        <v>0</v>
      </c>
      <c r="U67" s="296">
        <f>'Grafic fizic'!S26</f>
        <v>0</v>
      </c>
      <c r="V67" s="296">
        <f>'Grafic fizic'!T26</f>
        <v>0</v>
      </c>
      <c r="W67" s="296">
        <v>4825</v>
      </c>
      <c r="X67" s="296">
        <v>4825</v>
      </c>
      <c r="Y67" s="296">
        <f>'Grafic fizic'!W26</f>
        <v>0</v>
      </c>
      <c r="Z67" s="296">
        <f>'Grafic fizic'!X26</f>
        <v>0</v>
      </c>
      <c r="AA67" s="296">
        <f>'Grafic fizic'!Y26</f>
        <v>0</v>
      </c>
      <c r="AB67" s="296">
        <f>'Grafic fizic'!Z26</f>
        <v>0</v>
      </c>
      <c r="AC67" s="295">
        <f t="shared" si="4"/>
        <v>9650</v>
      </c>
      <c r="AD67" s="295">
        <f t="shared" si="5"/>
        <v>9650</v>
      </c>
      <c r="AE67" s="101" t="b">
        <f t="shared" si="6"/>
        <v>0</v>
      </c>
    </row>
    <row r="68" spans="1:31" x14ac:dyDescent="0.25">
      <c r="A68" s="492"/>
      <c r="B68" s="119" t="s">
        <v>323</v>
      </c>
      <c r="C68" s="119"/>
      <c r="D68" s="296"/>
      <c r="E68" s="296"/>
      <c r="F68" s="296"/>
      <c r="G68" s="296"/>
      <c r="H68" s="296"/>
      <c r="I68" s="296"/>
      <c r="J68" s="296"/>
      <c r="K68" s="296"/>
      <c r="L68" s="296"/>
      <c r="M68" s="296"/>
      <c r="N68" s="296"/>
      <c r="O68" s="296"/>
      <c r="P68" s="295">
        <f t="shared" si="3"/>
        <v>0</v>
      </c>
      <c r="Q68" s="296"/>
      <c r="R68" s="296"/>
      <c r="S68" s="296"/>
      <c r="T68" s="296"/>
      <c r="U68" s="296"/>
      <c r="V68" s="296"/>
      <c r="W68" s="296"/>
      <c r="X68" s="296"/>
      <c r="Y68" s="296"/>
      <c r="Z68" s="296"/>
      <c r="AA68" s="296"/>
      <c r="AB68" s="296"/>
      <c r="AC68" s="295">
        <f t="shared" si="4"/>
        <v>0</v>
      </c>
      <c r="AD68" s="295">
        <f t="shared" si="5"/>
        <v>0</v>
      </c>
      <c r="AE68" s="101" t="b">
        <f t="shared" si="6"/>
        <v>1</v>
      </c>
    </row>
    <row r="69" spans="1:31" x14ac:dyDescent="0.25">
      <c r="A69" s="492"/>
      <c r="B69" s="294" t="s">
        <v>206</v>
      </c>
      <c r="C69" s="294">
        <f>C67+C68</f>
        <v>0</v>
      </c>
      <c r="D69" s="295">
        <f t="shared" ref="D69:O69" si="61">SUM(D67:D68)</f>
        <v>0</v>
      </c>
      <c r="E69" s="295">
        <f t="shared" si="61"/>
        <v>0</v>
      </c>
      <c r="F69" s="295">
        <f t="shared" si="61"/>
        <v>0</v>
      </c>
      <c r="G69" s="295">
        <f t="shared" si="61"/>
        <v>0</v>
      </c>
      <c r="H69" s="295">
        <f t="shared" si="61"/>
        <v>0</v>
      </c>
      <c r="I69" s="295">
        <f t="shared" si="61"/>
        <v>0</v>
      </c>
      <c r="J69" s="295">
        <f t="shared" si="61"/>
        <v>0</v>
      </c>
      <c r="K69" s="295">
        <f t="shared" si="61"/>
        <v>0</v>
      </c>
      <c r="L69" s="295">
        <f t="shared" si="61"/>
        <v>0</v>
      </c>
      <c r="M69" s="295">
        <f t="shared" si="61"/>
        <v>0</v>
      </c>
      <c r="N69" s="295">
        <f t="shared" si="61"/>
        <v>0</v>
      </c>
      <c r="O69" s="295">
        <f t="shared" si="61"/>
        <v>0</v>
      </c>
      <c r="P69" s="295">
        <f t="shared" si="3"/>
        <v>0</v>
      </c>
      <c r="Q69" s="295">
        <f t="shared" ref="Q69:AB69" si="62">SUM(Q67:Q68)</f>
        <v>0</v>
      </c>
      <c r="R69" s="295">
        <f t="shared" si="62"/>
        <v>0</v>
      </c>
      <c r="S69" s="295">
        <f t="shared" si="62"/>
        <v>0</v>
      </c>
      <c r="T69" s="295">
        <f t="shared" si="62"/>
        <v>0</v>
      </c>
      <c r="U69" s="295">
        <f t="shared" si="62"/>
        <v>0</v>
      </c>
      <c r="V69" s="295">
        <f t="shared" si="62"/>
        <v>0</v>
      </c>
      <c r="W69" s="295">
        <f t="shared" si="62"/>
        <v>4825</v>
      </c>
      <c r="X69" s="295">
        <f t="shared" si="62"/>
        <v>4825</v>
      </c>
      <c r="Y69" s="295">
        <f t="shared" si="62"/>
        <v>0</v>
      </c>
      <c r="Z69" s="295">
        <f t="shared" si="62"/>
        <v>0</v>
      </c>
      <c r="AA69" s="295">
        <f t="shared" si="62"/>
        <v>0</v>
      </c>
      <c r="AB69" s="295">
        <f t="shared" si="62"/>
        <v>0</v>
      </c>
      <c r="AC69" s="295">
        <f t="shared" si="4"/>
        <v>9650</v>
      </c>
      <c r="AD69" s="295">
        <f t="shared" si="5"/>
        <v>9650</v>
      </c>
      <c r="AE69" s="101" t="b">
        <f t="shared" si="6"/>
        <v>0</v>
      </c>
    </row>
    <row r="70" spans="1:31" x14ac:dyDescent="0.25">
      <c r="A70" s="492" t="s">
        <v>228</v>
      </c>
      <c r="B70" s="119" t="s">
        <v>322</v>
      </c>
      <c r="C70" s="359">
        <f>DG!F48</f>
        <v>0</v>
      </c>
      <c r="D70" s="296">
        <f>'Grafic fizic'!C27</f>
        <v>0</v>
      </c>
      <c r="E70" s="296">
        <f>'Grafic fizic'!D27</f>
        <v>0</v>
      </c>
      <c r="F70" s="296">
        <f>'Grafic fizic'!E27</f>
        <v>0</v>
      </c>
      <c r="G70" s="296">
        <f>'Grafic fizic'!F27</f>
        <v>0</v>
      </c>
      <c r="H70" s="296">
        <f>'Grafic fizic'!G27</f>
        <v>0</v>
      </c>
      <c r="I70" s="296">
        <f>'Grafic fizic'!H27</f>
        <v>0</v>
      </c>
      <c r="J70" s="296">
        <f>'Grafic fizic'!I27</f>
        <v>0</v>
      </c>
      <c r="K70" s="296">
        <f>'Grafic fizic'!J27</f>
        <v>0</v>
      </c>
      <c r="L70" s="296">
        <f>'Grafic fizic'!K27</f>
        <v>0</v>
      </c>
      <c r="M70" s="296">
        <f>'Grafic fizic'!L27</f>
        <v>0</v>
      </c>
      <c r="N70" s="296">
        <f>'Grafic fizic'!M27</f>
        <v>0</v>
      </c>
      <c r="O70" s="296">
        <f>'Grafic fizic'!N27</f>
        <v>0</v>
      </c>
      <c r="P70" s="295">
        <f t="shared" si="3"/>
        <v>0</v>
      </c>
      <c r="Q70" s="296">
        <f>'Grafic fizic'!O27</f>
        <v>0</v>
      </c>
      <c r="R70" s="296">
        <f>'Grafic fizic'!P27</f>
        <v>0</v>
      </c>
      <c r="S70" s="296">
        <f>'Grafic fizic'!Q27</f>
        <v>0</v>
      </c>
      <c r="T70" s="296">
        <f>'Grafic fizic'!R27</f>
        <v>0</v>
      </c>
      <c r="U70" s="296">
        <f>'Grafic fizic'!S27</f>
        <v>0</v>
      </c>
      <c r="V70" s="296">
        <f>'Grafic fizic'!T27</f>
        <v>0</v>
      </c>
      <c r="W70" s="296">
        <f>'Grafic fizic'!U27</f>
        <v>0</v>
      </c>
      <c r="X70" s="296">
        <f>'Grafic fizic'!V27</f>
        <v>0</v>
      </c>
      <c r="Y70" s="296">
        <f>'Grafic fizic'!W27</f>
        <v>0</v>
      </c>
      <c r="Z70" s="296">
        <f>'Grafic fizic'!X27</f>
        <v>0</v>
      </c>
      <c r="AA70" s="296">
        <f>'Grafic fizic'!Y27</f>
        <v>0</v>
      </c>
      <c r="AB70" s="296">
        <f>'Grafic fizic'!Z27</f>
        <v>0</v>
      </c>
      <c r="AC70" s="295">
        <f t="shared" si="4"/>
        <v>0</v>
      </c>
      <c r="AD70" s="295">
        <f t="shared" si="5"/>
        <v>0</v>
      </c>
      <c r="AE70" s="101" t="b">
        <f t="shared" si="6"/>
        <v>1</v>
      </c>
    </row>
    <row r="71" spans="1:31" x14ac:dyDescent="0.25">
      <c r="A71" s="492"/>
      <c r="B71" s="119" t="s">
        <v>323</v>
      </c>
      <c r="C71" s="119"/>
      <c r="D71" s="296"/>
      <c r="E71" s="296"/>
      <c r="F71" s="296"/>
      <c r="G71" s="296"/>
      <c r="H71" s="296"/>
      <c r="I71" s="296"/>
      <c r="J71" s="296"/>
      <c r="K71" s="296"/>
      <c r="L71" s="296"/>
      <c r="M71" s="296"/>
      <c r="N71" s="296"/>
      <c r="O71" s="296"/>
      <c r="P71" s="295">
        <f t="shared" si="3"/>
        <v>0</v>
      </c>
      <c r="Q71" s="296"/>
      <c r="R71" s="296"/>
      <c r="S71" s="296"/>
      <c r="T71" s="296"/>
      <c r="U71" s="296"/>
      <c r="V71" s="296"/>
      <c r="W71" s="296"/>
      <c r="X71" s="296"/>
      <c r="Y71" s="296"/>
      <c r="Z71" s="296"/>
      <c r="AA71" s="296"/>
      <c r="AB71" s="296"/>
      <c r="AC71" s="295">
        <f t="shared" si="4"/>
        <v>0</v>
      </c>
      <c r="AD71" s="295">
        <f t="shared" si="5"/>
        <v>0</v>
      </c>
      <c r="AE71" s="101" t="b">
        <f t="shared" si="6"/>
        <v>1</v>
      </c>
    </row>
    <row r="72" spans="1:31" x14ac:dyDescent="0.25">
      <c r="A72" s="492"/>
      <c r="B72" s="294" t="s">
        <v>206</v>
      </c>
      <c r="C72" s="294">
        <f>C70+C71</f>
        <v>0</v>
      </c>
      <c r="D72" s="295">
        <f t="shared" ref="D72:Q72" si="63">SUM(D70:D71)</f>
        <v>0</v>
      </c>
      <c r="E72" s="295">
        <f t="shared" si="63"/>
        <v>0</v>
      </c>
      <c r="F72" s="295">
        <f t="shared" si="63"/>
        <v>0</v>
      </c>
      <c r="G72" s="295">
        <f t="shared" si="63"/>
        <v>0</v>
      </c>
      <c r="H72" s="295">
        <f t="shared" si="63"/>
        <v>0</v>
      </c>
      <c r="I72" s="295">
        <f t="shared" si="63"/>
        <v>0</v>
      </c>
      <c r="J72" s="295">
        <f t="shared" si="63"/>
        <v>0</v>
      </c>
      <c r="K72" s="295">
        <f t="shared" si="63"/>
        <v>0</v>
      </c>
      <c r="L72" s="295">
        <f t="shared" si="63"/>
        <v>0</v>
      </c>
      <c r="M72" s="295">
        <f t="shared" si="63"/>
        <v>0</v>
      </c>
      <c r="N72" s="295">
        <f t="shared" si="63"/>
        <v>0</v>
      </c>
      <c r="O72" s="295">
        <f t="shared" si="63"/>
        <v>0</v>
      </c>
      <c r="P72" s="295">
        <f t="shared" si="3"/>
        <v>0</v>
      </c>
      <c r="Q72" s="295">
        <f t="shared" si="63"/>
        <v>0</v>
      </c>
      <c r="R72" s="295">
        <f t="shared" ref="R72:AB72" si="64">SUM(R70:R71)</f>
        <v>0</v>
      </c>
      <c r="S72" s="295">
        <f t="shared" si="64"/>
        <v>0</v>
      </c>
      <c r="T72" s="295">
        <f t="shared" si="64"/>
        <v>0</v>
      </c>
      <c r="U72" s="295">
        <f t="shared" si="64"/>
        <v>0</v>
      </c>
      <c r="V72" s="295">
        <f t="shared" si="64"/>
        <v>0</v>
      </c>
      <c r="W72" s="295">
        <f t="shared" si="64"/>
        <v>0</v>
      </c>
      <c r="X72" s="295">
        <f t="shared" si="64"/>
        <v>0</v>
      </c>
      <c r="Y72" s="295">
        <f t="shared" si="64"/>
        <v>0</v>
      </c>
      <c r="Z72" s="295">
        <f t="shared" si="64"/>
        <v>0</v>
      </c>
      <c r="AA72" s="295">
        <f t="shared" si="64"/>
        <v>0</v>
      </c>
      <c r="AB72" s="295">
        <f t="shared" si="64"/>
        <v>0</v>
      </c>
      <c r="AC72" s="295">
        <f t="shared" si="4"/>
        <v>0</v>
      </c>
      <c r="AD72" s="295">
        <f t="shared" si="5"/>
        <v>0</v>
      </c>
      <c r="AE72" s="101" t="b">
        <f t="shared" si="6"/>
        <v>1</v>
      </c>
    </row>
    <row r="73" spans="1:31" hidden="1" x14ac:dyDescent="0.25">
      <c r="A73" s="499" t="s">
        <v>229</v>
      </c>
      <c r="B73" s="294" t="s">
        <v>322</v>
      </c>
      <c r="C73" s="294">
        <f>C76+C79+C82+C85+C88</f>
        <v>0</v>
      </c>
      <c r="D73" s="294">
        <f t="shared" ref="D73:O73" si="65">D76+D79+D82+D85+D88</f>
        <v>0</v>
      </c>
      <c r="E73" s="294">
        <f t="shared" si="65"/>
        <v>0</v>
      </c>
      <c r="F73" s="294">
        <f t="shared" si="65"/>
        <v>0</v>
      </c>
      <c r="G73" s="294">
        <f t="shared" si="65"/>
        <v>0</v>
      </c>
      <c r="H73" s="294">
        <f t="shared" si="65"/>
        <v>0</v>
      </c>
      <c r="I73" s="294">
        <f t="shared" si="65"/>
        <v>0</v>
      </c>
      <c r="J73" s="294">
        <f t="shared" si="65"/>
        <v>0</v>
      </c>
      <c r="K73" s="294">
        <f t="shared" si="65"/>
        <v>0</v>
      </c>
      <c r="L73" s="294">
        <f t="shared" si="65"/>
        <v>0</v>
      </c>
      <c r="M73" s="294">
        <f t="shared" si="65"/>
        <v>0</v>
      </c>
      <c r="N73" s="294">
        <f t="shared" si="65"/>
        <v>0</v>
      </c>
      <c r="O73" s="294">
        <f t="shared" si="65"/>
        <v>0</v>
      </c>
      <c r="P73" s="295">
        <f t="shared" si="3"/>
        <v>0</v>
      </c>
      <c r="Q73" s="295">
        <f t="shared" ref="Q73:AB74" si="66">Q76+Q79+Q82+Q85+Q88</f>
        <v>0</v>
      </c>
      <c r="R73" s="295">
        <f t="shared" si="66"/>
        <v>0</v>
      </c>
      <c r="S73" s="295">
        <f t="shared" si="66"/>
        <v>0</v>
      </c>
      <c r="T73" s="295">
        <f t="shared" si="66"/>
        <v>0</v>
      </c>
      <c r="U73" s="295">
        <f t="shared" si="66"/>
        <v>0</v>
      </c>
      <c r="V73" s="295">
        <f t="shared" si="66"/>
        <v>0</v>
      </c>
      <c r="W73" s="295">
        <f t="shared" si="66"/>
        <v>0</v>
      </c>
      <c r="X73" s="295">
        <f t="shared" si="66"/>
        <v>0</v>
      </c>
      <c r="Y73" s="295">
        <f t="shared" si="66"/>
        <v>0</v>
      </c>
      <c r="Z73" s="295">
        <f t="shared" si="66"/>
        <v>0</v>
      </c>
      <c r="AA73" s="295">
        <f t="shared" si="66"/>
        <v>0</v>
      </c>
      <c r="AB73" s="295">
        <f t="shared" si="66"/>
        <v>0</v>
      </c>
      <c r="AC73" s="295">
        <f t="shared" si="4"/>
        <v>0</v>
      </c>
      <c r="AD73" s="295">
        <f t="shared" si="5"/>
        <v>0</v>
      </c>
      <c r="AE73" s="101" t="b">
        <f t="shared" si="6"/>
        <v>1</v>
      </c>
    </row>
    <row r="74" spans="1:31" hidden="1" x14ac:dyDescent="0.25">
      <c r="A74" s="499"/>
      <c r="B74" s="294" t="s">
        <v>323</v>
      </c>
      <c r="C74" s="294">
        <f>C77+C80+C83+C86+C89</f>
        <v>0</v>
      </c>
      <c r="D74" s="294">
        <f t="shared" ref="D74:O74" si="67">D77+D80+D83+D86+D89</f>
        <v>0</v>
      </c>
      <c r="E74" s="294">
        <f t="shared" si="67"/>
        <v>0</v>
      </c>
      <c r="F74" s="294">
        <f t="shared" si="67"/>
        <v>0</v>
      </c>
      <c r="G74" s="294">
        <f t="shared" si="67"/>
        <v>0</v>
      </c>
      <c r="H74" s="294">
        <f t="shared" si="67"/>
        <v>0</v>
      </c>
      <c r="I74" s="294">
        <f t="shared" si="67"/>
        <v>0</v>
      </c>
      <c r="J74" s="294">
        <f t="shared" si="67"/>
        <v>0</v>
      </c>
      <c r="K74" s="294">
        <f t="shared" si="67"/>
        <v>0</v>
      </c>
      <c r="L74" s="294">
        <f t="shared" si="67"/>
        <v>0</v>
      </c>
      <c r="M74" s="294">
        <f t="shared" si="67"/>
        <v>0</v>
      </c>
      <c r="N74" s="294">
        <f t="shared" si="67"/>
        <v>0</v>
      </c>
      <c r="O74" s="294">
        <f t="shared" si="67"/>
        <v>0</v>
      </c>
      <c r="P74" s="295">
        <f t="shared" si="3"/>
        <v>0</v>
      </c>
      <c r="Q74" s="295">
        <f t="shared" si="66"/>
        <v>0</v>
      </c>
      <c r="R74" s="295">
        <f t="shared" si="66"/>
        <v>0</v>
      </c>
      <c r="S74" s="295">
        <f t="shared" si="66"/>
        <v>0</v>
      </c>
      <c r="T74" s="295">
        <f t="shared" si="66"/>
        <v>0</v>
      </c>
      <c r="U74" s="295">
        <f t="shared" si="66"/>
        <v>0</v>
      </c>
      <c r="V74" s="295">
        <f t="shared" si="66"/>
        <v>0</v>
      </c>
      <c r="W74" s="295">
        <f t="shared" si="66"/>
        <v>0</v>
      </c>
      <c r="X74" s="295">
        <f t="shared" si="66"/>
        <v>0</v>
      </c>
      <c r="Y74" s="295">
        <f t="shared" si="66"/>
        <v>0</v>
      </c>
      <c r="Z74" s="295">
        <f t="shared" si="66"/>
        <v>0</v>
      </c>
      <c r="AA74" s="295">
        <f t="shared" si="66"/>
        <v>0</v>
      </c>
      <c r="AB74" s="295">
        <f t="shared" si="66"/>
        <v>0</v>
      </c>
      <c r="AC74" s="295">
        <f t="shared" si="4"/>
        <v>0</v>
      </c>
      <c r="AD74" s="295">
        <f t="shared" si="5"/>
        <v>0</v>
      </c>
      <c r="AE74" s="101" t="b">
        <f t="shared" si="6"/>
        <v>1</v>
      </c>
    </row>
    <row r="75" spans="1:31" hidden="1" x14ac:dyDescent="0.25">
      <c r="A75" s="499"/>
      <c r="B75" s="294" t="s">
        <v>206</v>
      </c>
      <c r="C75" s="294"/>
      <c r="D75" s="295">
        <f t="shared" ref="D75:O75" si="68">D73+D74</f>
        <v>0</v>
      </c>
      <c r="E75" s="295">
        <f t="shared" si="68"/>
        <v>0</v>
      </c>
      <c r="F75" s="295">
        <f t="shared" si="68"/>
        <v>0</v>
      </c>
      <c r="G75" s="295">
        <f t="shared" si="68"/>
        <v>0</v>
      </c>
      <c r="H75" s="295">
        <f t="shared" si="68"/>
        <v>0</v>
      </c>
      <c r="I75" s="295">
        <f t="shared" si="68"/>
        <v>0</v>
      </c>
      <c r="J75" s="295">
        <f t="shared" si="68"/>
        <v>0</v>
      </c>
      <c r="K75" s="295">
        <f t="shared" si="68"/>
        <v>0</v>
      </c>
      <c r="L75" s="295">
        <f t="shared" si="68"/>
        <v>0</v>
      </c>
      <c r="M75" s="295">
        <f t="shared" si="68"/>
        <v>0</v>
      </c>
      <c r="N75" s="295">
        <f t="shared" si="68"/>
        <v>0</v>
      </c>
      <c r="O75" s="295">
        <f t="shared" si="68"/>
        <v>0</v>
      </c>
      <c r="P75" s="295">
        <f t="shared" si="3"/>
        <v>0</v>
      </c>
      <c r="Q75" s="295">
        <f t="shared" ref="Q75:AB75" si="69">Q73+Q74</f>
        <v>0</v>
      </c>
      <c r="R75" s="295">
        <f t="shared" si="69"/>
        <v>0</v>
      </c>
      <c r="S75" s="295">
        <f t="shared" si="69"/>
        <v>0</v>
      </c>
      <c r="T75" s="295">
        <f t="shared" si="69"/>
        <v>0</v>
      </c>
      <c r="U75" s="295">
        <f t="shared" si="69"/>
        <v>0</v>
      </c>
      <c r="V75" s="295">
        <f t="shared" si="69"/>
        <v>0</v>
      </c>
      <c r="W75" s="295">
        <f t="shared" si="69"/>
        <v>0</v>
      </c>
      <c r="X75" s="295">
        <f t="shared" si="69"/>
        <v>0</v>
      </c>
      <c r="Y75" s="295">
        <f t="shared" si="69"/>
        <v>0</v>
      </c>
      <c r="Z75" s="295">
        <f t="shared" si="69"/>
        <v>0</v>
      </c>
      <c r="AA75" s="295">
        <f t="shared" si="69"/>
        <v>0</v>
      </c>
      <c r="AB75" s="295">
        <f t="shared" si="69"/>
        <v>0</v>
      </c>
      <c r="AC75" s="295">
        <f t="shared" si="4"/>
        <v>0</v>
      </c>
      <c r="AD75" s="295">
        <f t="shared" si="5"/>
        <v>0</v>
      </c>
      <c r="AE75" s="101" t="b">
        <f t="shared" si="6"/>
        <v>1</v>
      </c>
    </row>
    <row r="76" spans="1:31" hidden="1" x14ac:dyDescent="0.25">
      <c r="A76" s="492" t="s">
        <v>298</v>
      </c>
      <c r="B76" s="119" t="s">
        <v>322</v>
      </c>
      <c r="C76" s="119">
        <v>0</v>
      </c>
      <c r="D76" s="296"/>
      <c r="E76" s="296"/>
      <c r="F76" s="296"/>
      <c r="G76" s="296"/>
      <c r="H76" s="296"/>
      <c r="I76" s="296"/>
      <c r="J76" s="296"/>
      <c r="K76" s="296"/>
      <c r="L76" s="296"/>
      <c r="M76" s="296"/>
      <c r="N76" s="296"/>
      <c r="O76" s="296"/>
      <c r="P76" s="295">
        <f t="shared" si="3"/>
        <v>0</v>
      </c>
      <c r="Q76" s="296"/>
      <c r="R76" s="296"/>
      <c r="S76" s="296"/>
      <c r="T76" s="296"/>
      <c r="U76" s="296"/>
      <c r="V76" s="296"/>
      <c r="W76" s="296"/>
      <c r="X76" s="296"/>
      <c r="Y76" s="296"/>
      <c r="Z76" s="296"/>
      <c r="AA76" s="296"/>
      <c r="AB76" s="296"/>
      <c r="AC76" s="295">
        <f t="shared" si="4"/>
        <v>0</v>
      </c>
      <c r="AD76" s="295">
        <f t="shared" si="5"/>
        <v>0</v>
      </c>
      <c r="AE76" s="101" t="b">
        <f t="shared" si="6"/>
        <v>1</v>
      </c>
    </row>
    <row r="77" spans="1:31" hidden="1" x14ac:dyDescent="0.25">
      <c r="A77" s="492"/>
      <c r="B77" s="119" t="s">
        <v>323</v>
      </c>
      <c r="C77" s="119"/>
      <c r="D77" s="296"/>
      <c r="E77" s="296"/>
      <c r="F77" s="296"/>
      <c r="G77" s="296"/>
      <c r="H77" s="296"/>
      <c r="I77" s="296"/>
      <c r="J77" s="296"/>
      <c r="K77" s="296"/>
      <c r="L77" s="296"/>
      <c r="M77" s="296"/>
      <c r="N77" s="296"/>
      <c r="O77" s="296"/>
      <c r="P77" s="295">
        <f t="shared" si="3"/>
        <v>0</v>
      </c>
      <c r="Q77" s="296"/>
      <c r="R77" s="296"/>
      <c r="S77" s="296"/>
      <c r="T77" s="296"/>
      <c r="U77" s="296"/>
      <c r="V77" s="296"/>
      <c r="W77" s="296"/>
      <c r="X77" s="296"/>
      <c r="Y77" s="296"/>
      <c r="Z77" s="296"/>
      <c r="AA77" s="296"/>
      <c r="AB77" s="296"/>
      <c r="AC77" s="295">
        <f t="shared" si="4"/>
        <v>0</v>
      </c>
      <c r="AD77" s="295">
        <f t="shared" si="5"/>
        <v>0</v>
      </c>
      <c r="AE77" s="101" t="b">
        <f t="shared" si="6"/>
        <v>1</v>
      </c>
    </row>
    <row r="78" spans="1:31" hidden="1" x14ac:dyDescent="0.25">
      <c r="A78" s="492"/>
      <c r="B78" s="294" t="s">
        <v>206</v>
      </c>
      <c r="C78" s="294"/>
      <c r="D78" s="295">
        <f t="shared" ref="D78:O78" si="70">SUM(D76:D77)</f>
        <v>0</v>
      </c>
      <c r="E78" s="295">
        <f t="shared" si="70"/>
        <v>0</v>
      </c>
      <c r="F78" s="295">
        <f t="shared" si="70"/>
        <v>0</v>
      </c>
      <c r="G78" s="295">
        <f t="shared" si="70"/>
        <v>0</v>
      </c>
      <c r="H78" s="295">
        <f t="shared" si="70"/>
        <v>0</v>
      </c>
      <c r="I78" s="295">
        <f t="shared" si="70"/>
        <v>0</v>
      </c>
      <c r="J78" s="295">
        <f t="shared" si="70"/>
        <v>0</v>
      </c>
      <c r="K78" s="295">
        <f t="shared" si="70"/>
        <v>0</v>
      </c>
      <c r="L78" s="295">
        <f t="shared" si="70"/>
        <v>0</v>
      </c>
      <c r="M78" s="295">
        <f t="shared" si="70"/>
        <v>0</v>
      </c>
      <c r="N78" s="295">
        <f t="shared" si="70"/>
        <v>0</v>
      </c>
      <c r="O78" s="295">
        <f t="shared" si="70"/>
        <v>0</v>
      </c>
      <c r="P78" s="295">
        <f t="shared" ref="P78:P114" si="71">SUM(D78:O78)</f>
        <v>0</v>
      </c>
      <c r="Q78" s="295">
        <f t="shared" ref="Q78:AB78" si="72">SUM(Q76:Q77)</f>
        <v>0</v>
      </c>
      <c r="R78" s="295">
        <f t="shared" si="72"/>
        <v>0</v>
      </c>
      <c r="S78" s="295">
        <f t="shared" si="72"/>
        <v>0</v>
      </c>
      <c r="T78" s="295">
        <f t="shared" si="72"/>
        <v>0</v>
      </c>
      <c r="U78" s="295">
        <f t="shared" si="72"/>
        <v>0</v>
      </c>
      <c r="V78" s="295">
        <f t="shared" si="72"/>
        <v>0</v>
      </c>
      <c r="W78" s="295">
        <f t="shared" si="72"/>
        <v>0</v>
      </c>
      <c r="X78" s="295">
        <f t="shared" si="72"/>
        <v>0</v>
      </c>
      <c r="Y78" s="295">
        <f t="shared" si="72"/>
        <v>0</v>
      </c>
      <c r="Z78" s="295">
        <f t="shared" si="72"/>
        <v>0</v>
      </c>
      <c r="AA78" s="295">
        <f t="shared" si="72"/>
        <v>0</v>
      </c>
      <c r="AB78" s="295">
        <f t="shared" si="72"/>
        <v>0</v>
      </c>
      <c r="AC78" s="295">
        <f t="shared" ref="AC78:AC114" si="73">SUM(Q78:AB78)</f>
        <v>0</v>
      </c>
      <c r="AD78" s="295">
        <f t="shared" ref="AD78:AD114" si="74">P78+AC78</f>
        <v>0</v>
      </c>
      <c r="AE78" s="101" t="b">
        <f t="shared" ref="AE78:AE114" si="75">AD78=C78</f>
        <v>1</v>
      </c>
    </row>
    <row r="79" spans="1:31" hidden="1" x14ac:dyDescent="0.25">
      <c r="A79" s="492" t="s">
        <v>299</v>
      </c>
      <c r="B79" s="119" t="s">
        <v>322</v>
      </c>
      <c r="C79" s="119"/>
      <c r="D79" s="296"/>
      <c r="E79" s="296"/>
      <c r="F79" s="296"/>
      <c r="G79" s="296"/>
      <c r="H79" s="296"/>
      <c r="I79" s="296"/>
      <c r="J79" s="296"/>
      <c r="K79" s="296"/>
      <c r="L79" s="296"/>
      <c r="M79" s="296"/>
      <c r="N79" s="296"/>
      <c r="O79" s="296"/>
      <c r="P79" s="295">
        <f t="shared" si="71"/>
        <v>0</v>
      </c>
      <c r="Q79" s="296"/>
      <c r="R79" s="296"/>
      <c r="S79" s="296"/>
      <c r="T79" s="296"/>
      <c r="U79" s="296"/>
      <c r="V79" s="296"/>
      <c r="W79" s="296"/>
      <c r="X79" s="296"/>
      <c r="Y79" s="296"/>
      <c r="Z79" s="296"/>
      <c r="AA79" s="296"/>
      <c r="AB79" s="296"/>
      <c r="AC79" s="295">
        <f t="shared" si="73"/>
        <v>0</v>
      </c>
      <c r="AD79" s="295">
        <f t="shared" si="74"/>
        <v>0</v>
      </c>
      <c r="AE79" s="101" t="b">
        <f t="shared" si="75"/>
        <v>1</v>
      </c>
    </row>
    <row r="80" spans="1:31" hidden="1" x14ac:dyDescent="0.25">
      <c r="A80" s="492"/>
      <c r="B80" s="119" t="s">
        <v>323</v>
      </c>
      <c r="C80" s="119"/>
      <c r="D80" s="296"/>
      <c r="E80" s="296"/>
      <c r="F80" s="296"/>
      <c r="G80" s="296"/>
      <c r="H80" s="296"/>
      <c r="I80" s="296"/>
      <c r="J80" s="296"/>
      <c r="K80" s="296"/>
      <c r="L80" s="296"/>
      <c r="M80" s="296"/>
      <c r="N80" s="296"/>
      <c r="O80" s="296"/>
      <c r="P80" s="295">
        <f t="shared" si="71"/>
        <v>0</v>
      </c>
      <c r="Q80" s="296"/>
      <c r="R80" s="296"/>
      <c r="S80" s="296"/>
      <c r="T80" s="296"/>
      <c r="U80" s="296"/>
      <c r="V80" s="296"/>
      <c r="W80" s="296"/>
      <c r="X80" s="296"/>
      <c r="Y80" s="296"/>
      <c r="Z80" s="296"/>
      <c r="AA80" s="296"/>
      <c r="AB80" s="296"/>
      <c r="AC80" s="295">
        <f t="shared" si="73"/>
        <v>0</v>
      </c>
      <c r="AD80" s="295">
        <f t="shared" si="74"/>
        <v>0</v>
      </c>
      <c r="AE80" s="101" t="b">
        <f t="shared" si="75"/>
        <v>1</v>
      </c>
    </row>
    <row r="81" spans="1:31" hidden="1" x14ac:dyDescent="0.25">
      <c r="A81" s="492"/>
      <c r="B81" s="294" t="s">
        <v>206</v>
      </c>
      <c r="C81" s="294"/>
      <c r="D81" s="295">
        <f t="shared" ref="D81:O81" si="76">SUM(D79:D80)</f>
        <v>0</v>
      </c>
      <c r="E81" s="295">
        <f t="shared" si="76"/>
        <v>0</v>
      </c>
      <c r="F81" s="295">
        <f t="shared" si="76"/>
        <v>0</v>
      </c>
      <c r="G81" s="295">
        <f t="shared" si="76"/>
        <v>0</v>
      </c>
      <c r="H81" s="295">
        <f t="shared" si="76"/>
        <v>0</v>
      </c>
      <c r="I81" s="295">
        <f t="shared" si="76"/>
        <v>0</v>
      </c>
      <c r="J81" s="295">
        <f t="shared" si="76"/>
        <v>0</v>
      </c>
      <c r="K81" s="295">
        <f t="shared" si="76"/>
        <v>0</v>
      </c>
      <c r="L81" s="295">
        <f t="shared" si="76"/>
        <v>0</v>
      </c>
      <c r="M81" s="295">
        <f t="shared" si="76"/>
        <v>0</v>
      </c>
      <c r="N81" s="295">
        <f t="shared" si="76"/>
        <v>0</v>
      </c>
      <c r="O81" s="295">
        <f t="shared" si="76"/>
        <v>0</v>
      </c>
      <c r="P81" s="295">
        <f t="shared" si="71"/>
        <v>0</v>
      </c>
      <c r="Q81" s="295">
        <f t="shared" ref="Q81:AB81" si="77">SUM(Q79:Q80)</f>
        <v>0</v>
      </c>
      <c r="R81" s="295">
        <f t="shared" si="77"/>
        <v>0</v>
      </c>
      <c r="S81" s="295">
        <f t="shared" si="77"/>
        <v>0</v>
      </c>
      <c r="T81" s="295">
        <f t="shared" si="77"/>
        <v>0</v>
      </c>
      <c r="U81" s="295">
        <f t="shared" si="77"/>
        <v>0</v>
      </c>
      <c r="V81" s="295">
        <f t="shared" si="77"/>
        <v>0</v>
      </c>
      <c r="W81" s="295">
        <f t="shared" si="77"/>
        <v>0</v>
      </c>
      <c r="X81" s="295">
        <f t="shared" si="77"/>
        <v>0</v>
      </c>
      <c r="Y81" s="295">
        <f t="shared" si="77"/>
        <v>0</v>
      </c>
      <c r="Z81" s="295">
        <f t="shared" si="77"/>
        <v>0</v>
      </c>
      <c r="AA81" s="295">
        <f t="shared" si="77"/>
        <v>0</v>
      </c>
      <c r="AB81" s="295">
        <f t="shared" si="77"/>
        <v>0</v>
      </c>
      <c r="AC81" s="295">
        <f t="shared" si="73"/>
        <v>0</v>
      </c>
      <c r="AD81" s="295">
        <f t="shared" si="74"/>
        <v>0</v>
      </c>
      <c r="AE81" s="101" t="b">
        <f t="shared" si="75"/>
        <v>1</v>
      </c>
    </row>
    <row r="82" spans="1:31" hidden="1" x14ac:dyDescent="0.25">
      <c r="A82" s="492" t="s">
        <v>300</v>
      </c>
      <c r="B82" s="119" t="s">
        <v>322</v>
      </c>
      <c r="C82" s="119"/>
      <c r="D82" s="296"/>
      <c r="E82" s="296"/>
      <c r="F82" s="296"/>
      <c r="G82" s="296"/>
      <c r="H82" s="296"/>
      <c r="I82" s="296"/>
      <c r="J82" s="296"/>
      <c r="K82" s="296"/>
      <c r="L82" s="296"/>
      <c r="M82" s="296"/>
      <c r="N82" s="296"/>
      <c r="O82" s="296"/>
      <c r="P82" s="295">
        <f t="shared" si="71"/>
        <v>0</v>
      </c>
      <c r="Q82" s="296"/>
      <c r="R82" s="296"/>
      <c r="S82" s="296"/>
      <c r="T82" s="296"/>
      <c r="U82" s="296"/>
      <c r="V82" s="296"/>
      <c r="W82" s="296"/>
      <c r="X82" s="296"/>
      <c r="Y82" s="296"/>
      <c r="Z82" s="296"/>
      <c r="AA82" s="296"/>
      <c r="AB82" s="296"/>
      <c r="AC82" s="295">
        <f t="shared" si="73"/>
        <v>0</v>
      </c>
      <c r="AD82" s="295">
        <f t="shared" si="74"/>
        <v>0</v>
      </c>
      <c r="AE82" s="101" t="b">
        <f t="shared" si="75"/>
        <v>1</v>
      </c>
    </row>
    <row r="83" spans="1:31" hidden="1" x14ac:dyDescent="0.25">
      <c r="A83" s="492"/>
      <c r="B83" s="119" t="s">
        <v>323</v>
      </c>
      <c r="C83" s="119"/>
      <c r="D83" s="296"/>
      <c r="E83" s="296"/>
      <c r="F83" s="296"/>
      <c r="G83" s="296"/>
      <c r="H83" s="296"/>
      <c r="I83" s="296"/>
      <c r="J83" s="296"/>
      <c r="K83" s="296"/>
      <c r="L83" s="296"/>
      <c r="M83" s="296"/>
      <c r="N83" s="296"/>
      <c r="O83" s="296"/>
      <c r="P83" s="295">
        <f t="shared" si="71"/>
        <v>0</v>
      </c>
      <c r="Q83" s="296"/>
      <c r="R83" s="296"/>
      <c r="S83" s="296"/>
      <c r="T83" s="296"/>
      <c r="U83" s="296"/>
      <c r="V83" s="296"/>
      <c r="W83" s="296"/>
      <c r="X83" s="296"/>
      <c r="Y83" s="296"/>
      <c r="Z83" s="296"/>
      <c r="AA83" s="296"/>
      <c r="AB83" s="296"/>
      <c r="AC83" s="295">
        <f t="shared" si="73"/>
        <v>0</v>
      </c>
      <c r="AD83" s="295">
        <f t="shared" si="74"/>
        <v>0</v>
      </c>
      <c r="AE83" s="101" t="b">
        <f t="shared" si="75"/>
        <v>1</v>
      </c>
    </row>
    <row r="84" spans="1:31" hidden="1" x14ac:dyDescent="0.25">
      <c r="A84" s="492"/>
      <c r="B84" s="294" t="s">
        <v>206</v>
      </c>
      <c r="C84" s="294"/>
      <c r="D84" s="295">
        <f t="shared" ref="D84:O84" si="78">SUM(D82:D83)</f>
        <v>0</v>
      </c>
      <c r="E84" s="295">
        <f t="shared" si="78"/>
        <v>0</v>
      </c>
      <c r="F84" s="295">
        <f t="shared" si="78"/>
        <v>0</v>
      </c>
      <c r="G84" s="295">
        <f t="shared" si="78"/>
        <v>0</v>
      </c>
      <c r="H84" s="295">
        <f t="shared" si="78"/>
        <v>0</v>
      </c>
      <c r="I84" s="295">
        <f t="shared" si="78"/>
        <v>0</v>
      </c>
      <c r="J84" s="295">
        <f t="shared" si="78"/>
        <v>0</v>
      </c>
      <c r="K84" s="295">
        <f t="shared" si="78"/>
        <v>0</v>
      </c>
      <c r="L84" s="295">
        <f t="shared" si="78"/>
        <v>0</v>
      </c>
      <c r="M84" s="295">
        <f t="shared" si="78"/>
        <v>0</v>
      </c>
      <c r="N84" s="295">
        <f t="shared" si="78"/>
        <v>0</v>
      </c>
      <c r="O84" s="295">
        <f t="shared" si="78"/>
        <v>0</v>
      </c>
      <c r="P84" s="295">
        <f t="shared" si="71"/>
        <v>0</v>
      </c>
      <c r="Q84" s="295">
        <f t="shared" ref="Q84:AB84" si="79">SUM(Q82:Q83)</f>
        <v>0</v>
      </c>
      <c r="R84" s="295">
        <f t="shared" si="79"/>
        <v>0</v>
      </c>
      <c r="S84" s="295">
        <f t="shared" si="79"/>
        <v>0</v>
      </c>
      <c r="T84" s="295">
        <f t="shared" si="79"/>
        <v>0</v>
      </c>
      <c r="U84" s="295">
        <f t="shared" si="79"/>
        <v>0</v>
      </c>
      <c r="V84" s="295">
        <f t="shared" si="79"/>
        <v>0</v>
      </c>
      <c r="W84" s="295">
        <f t="shared" si="79"/>
        <v>0</v>
      </c>
      <c r="X84" s="295">
        <f t="shared" si="79"/>
        <v>0</v>
      </c>
      <c r="Y84" s="295">
        <f t="shared" si="79"/>
        <v>0</v>
      </c>
      <c r="Z84" s="295">
        <f t="shared" si="79"/>
        <v>0</v>
      </c>
      <c r="AA84" s="295">
        <f t="shared" si="79"/>
        <v>0</v>
      </c>
      <c r="AB84" s="295">
        <f t="shared" si="79"/>
        <v>0</v>
      </c>
      <c r="AC84" s="295">
        <f t="shared" si="73"/>
        <v>0</v>
      </c>
      <c r="AD84" s="295">
        <f t="shared" si="74"/>
        <v>0</v>
      </c>
      <c r="AE84" s="101" t="b">
        <f t="shared" si="75"/>
        <v>1</v>
      </c>
    </row>
    <row r="85" spans="1:31" hidden="1" x14ac:dyDescent="0.25">
      <c r="A85" s="492" t="s">
        <v>301</v>
      </c>
      <c r="B85" s="119" t="s">
        <v>322</v>
      </c>
      <c r="C85" s="119"/>
      <c r="D85" s="296"/>
      <c r="E85" s="296"/>
      <c r="F85" s="296"/>
      <c r="G85" s="296"/>
      <c r="H85" s="296"/>
      <c r="I85" s="296"/>
      <c r="J85" s="296"/>
      <c r="K85" s="296"/>
      <c r="L85" s="296"/>
      <c r="M85" s="296"/>
      <c r="N85" s="296"/>
      <c r="O85" s="296"/>
      <c r="P85" s="295">
        <f t="shared" si="71"/>
        <v>0</v>
      </c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5">
        <f t="shared" si="73"/>
        <v>0</v>
      </c>
      <c r="AD85" s="295">
        <f t="shared" si="74"/>
        <v>0</v>
      </c>
      <c r="AE85" s="101" t="b">
        <f t="shared" si="75"/>
        <v>1</v>
      </c>
    </row>
    <row r="86" spans="1:31" hidden="1" x14ac:dyDescent="0.25">
      <c r="A86" s="492"/>
      <c r="B86" s="119" t="s">
        <v>323</v>
      </c>
      <c r="C86" s="119"/>
      <c r="D86" s="296"/>
      <c r="E86" s="296"/>
      <c r="F86" s="296"/>
      <c r="G86" s="296"/>
      <c r="H86" s="296"/>
      <c r="I86" s="296"/>
      <c r="J86" s="296"/>
      <c r="K86" s="296"/>
      <c r="L86" s="296"/>
      <c r="M86" s="296"/>
      <c r="N86" s="296"/>
      <c r="O86" s="296"/>
      <c r="P86" s="295">
        <f t="shared" si="71"/>
        <v>0</v>
      </c>
      <c r="Q86" s="296"/>
      <c r="R86" s="296"/>
      <c r="S86" s="296"/>
      <c r="T86" s="296"/>
      <c r="U86" s="296"/>
      <c r="V86" s="296"/>
      <c r="W86" s="296"/>
      <c r="X86" s="296"/>
      <c r="Y86" s="296"/>
      <c r="Z86" s="296"/>
      <c r="AA86" s="296"/>
      <c r="AB86" s="296"/>
      <c r="AC86" s="295">
        <f t="shared" si="73"/>
        <v>0</v>
      </c>
      <c r="AD86" s="295">
        <f t="shared" si="74"/>
        <v>0</v>
      </c>
      <c r="AE86" s="101" t="b">
        <f t="shared" si="75"/>
        <v>1</v>
      </c>
    </row>
    <row r="87" spans="1:31" hidden="1" x14ac:dyDescent="0.25">
      <c r="A87" s="492"/>
      <c r="B87" s="294" t="s">
        <v>206</v>
      </c>
      <c r="C87" s="294"/>
      <c r="D87" s="295">
        <f t="shared" ref="D87:O87" si="80">SUM(D85:D86)</f>
        <v>0</v>
      </c>
      <c r="E87" s="295">
        <f t="shared" si="80"/>
        <v>0</v>
      </c>
      <c r="F87" s="295">
        <f t="shared" si="80"/>
        <v>0</v>
      </c>
      <c r="G87" s="295">
        <f t="shared" si="80"/>
        <v>0</v>
      </c>
      <c r="H87" s="295">
        <f t="shared" si="80"/>
        <v>0</v>
      </c>
      <c r="I87" s="295">
        <f t="shared" si="80"/>
        <v>0</v>
      </c>
      <c r="J87" s="295">
        <f t="shared" si="80"/>
        <v>0</v>
      </c>
      <c r="K87" s="295">
        <f t="shared" si="80"/>
        <v>0</v>
      </c>
      <c r="L87" s="295">
        <f t="shared" si="80"/>
        <v>0</v>
      </c>
      <c r="M87" s="295">
        <f t="shared" si="80"/>
        <v>0</v>
      </c>
      <c r="N87" s="295">
        <f t="shared" si="80"/>
        <v>0</v>
      </c>
      <c r="O87" s="295">
        <f t="shared" si="80"/>
        <v>0</v>
      </c>
      <c r="P87" s="295">
        <f t="shared" si="71"/>
        <v>0</v>
      </c>
      <c r="Q87" s="295">
        <f t="shared" ref="Q87:AB87" si="81">SUM(Q85:Q86)</f>
        <v>0</v>
      </c>
      <c r="R87" s="295">
        <f t="shared" si="81"/>
        <v>0</v>
      </c>
      <c r="S87" s="295">
        <f t="shared" si="81"/>
        <v>0</v>
      </c>
      <c r="T87" s="295">
        <f t="shared" si="81"/>
        <v>0</v>
      </c>
      <c r="U87" s="295">
        <f t="shared" si="81"/>
        <v>0</v>
      </c>
      <c r="V87" s="295">
        <f t="shared" si="81"/>
        <v>0</v>
      </c>
      <c r="W87" s="295">
        <f t="shared" si="81"/>
        <v>0</v>
      </c>
      <c r="X87" s="295">
        <f t="shared" si="81"/>
        <v>0</v>
      </c>
      <c r="Y87" s="295">
        <f t="shared" si="81"/>
        <v>0</v>
      </c>
      <c r="Z87" s="295">
        <f t="shared" si="81"/>
        <v>0</v>
      </c>
      <c r="AA87" s="295">
        <f t="shared" si="81"/>
        <v>0</v>
      </c>
      <c r="AB87" s="295">
        <f t="shared" si="81"/>
        <v>0</v>
      </c>
      <c r="AC87" s="295">
        <f t="shared" si="73"/>
        <v>0</v>
      </c>
      <c r="AD87" s="295">
        <f t="shared" si="74"/>
        <v>0</v>
      </c>
      <c r="AE87" s="101" t="b">
        <f t="shared" si="75"/>
        <v>1</v>
      </c>
    </row>
    <row r="88" spans="1:31" hidden="1" x14ac:dyDescent="0.25">
      <c r="A88" s="492" t="s">
        <v>302</v>
      </c>
      <c r="B88" s="119" t="s">
        <v>322</v>
      </c>
      <c r="C88" s="119"/>
      <c r="D88" s="296"/>
      <c r="E88" s="296"/>
      <c r="F88" s="296"/>
      <c r="G88" s="296"/>
      <c r="H88" s="296"/>
      <c r="I88" s="296"/>
      <c r="J88" s="296"/>
      <c r="K88" s="296"/>
      <c r="L88" s="296"/>
      <c r="M88" s="296"/>
      <c r="N88" s="296"/>
      <c r="O88" s="296"/>
      <c r="P88" s="295">
        <f t="shared" si="71"/>
        <v>0</v>
      </c>
      <c r="Q88" s="296"/>
      <c r="R88" s="296"/>
      <c r="S88" s="296"/>
      <c r="T88" s="296"/>
      <c r="U88" s="296"/>
      <c r="V88" s="296"/>
      <c r="W88" s="296"/>
      <c r="X88" s="296"/>
      <c r="Y88" s="296"/>
      <c r="Z88" s="296"/>
      <c r="AA88" s="296"/>
      <c r="AB88" s="296"/>
      <c r="AC88" s="295">
        <f t="shared" si="73"/>
        <v>0</v>
      </c>
      <c r="AD88" s="295">
        <f t="shared" si="74"/>
        <v>0</v>
      </c>
      <c r="AE88" s="101" t="b">
        <f t="shared" si="75"/>
        <v>1</v>
      </c>
    </row>
    <row r="89" spans="1:31" hidden="1" x14ac:dyDescent="0.25">
      <c r="A89" s="492"/>
      <c r="B89" s="119" t="s">
        <v>323</v>
      </c>
      <c r="C89" s="119"/>
      <c r="D89" s="296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5">
        <f t="shared" si="71"/>
        <v>0</v>
      </c>
      <c r="Q89" s="296"/>
      <c r="R89" s="296"/>
      <c r="S89" s="296"/>
      <c r="T89" s="296"/>
      <c r="U89" s="296"/>
      <c r="V89" s="296"/>
      <c r="W89" s="296"/>
      <c r="X89" s="296"/>
      <c r="Y89" s="296"/>
      <c r="Z89" s="296"/>
      <c r="AA89" s="296"/>
      <c r="AB89" s="296"/>
      <c r="AC89" s="295">
        <f t="shared" si="73"/>
        <v>0</v>
      </c>
      <c r="AD89" s="295">
        <f t="shared" si="74"/>
        <v>0</v>
      </c>
      <c r="AE89" s="101" t="b">
        <f t="shared" si="75"/>
        <v>1</v>
      </c>
    </row>
    <row r="90" spans="1:31" hidden="1" x14ac:dyDescent="0.25">
      <c r="A90" s="492"/>
      <c r="B90" s="294" t="s">
        <v>206</v>
      </c>
      <c r="C90" s="294"/>
      <c r="D90" s="295">
        <f t="shared" ref="D90:Q90" si="82">SUM(D88:D89)</f>
        <v>0</v>
      </c>
      <c r="E90" s="295">
        <f t="shared" si="82"/>
        <v>0</v>
      </c>
      <c r="F90" s="295">
        <f t="shared" si="82"/>
        <v>0</v>
      </c>
      <c r="G90" s="295">
        <f t="shared" si="82"/>
        <v>0</v>
      </c>
      <c r="H90" s="295">
        <f t="shared" si="82"/>
        <v>0</v>
      </c>
      <c r="I90" s="295">
        <f t="shared" si="82"/>
        <v>0</v>
      </c>
      <c r="J90" s="295">
        <f t="shared" si="82"/>
        <v>0</v>
      </c>
      <c r="K90" s="295">
        <f t="shared" si="82"/>
        <v>0</v>
      </c>
      <c r="L90" s="295">
        <f t="shared" si="82"/>
        <v>0</v>
      </c>
      <c r="M90" s="295">
        <f t="shared" si="82"/>
        <v>0</v>
      </c>
      <c r="N90" s="295">
        <f t="shared" si="82"/>
        <v>0</v>
      </c>
      <c r="O90" s="295">
        <f t="shared" si="82"/>
        <v>0</v>
      </c>
      <c r="P90" s="295">
        <f t="shared" si="71"/>
        <v>0</v>
      </c>
      <c r="Q90" s="295">
        <f t="shared" si="82"/>
        <v>0</v>
      </c>
      <c r="R90" s="295">
        <f t="shared" ref="R90:AB90" si="83">SUM(R88:R89)</f>
        <v>0</v>
      </c>
      <c r="S90" s="295">
        <f t="shared" si="83"/>
        <v>0</v>
      </c>
      <c r="T90" s="295">
        <f t="shared" si="83"/>
        <v>0</v>
      </c>
      <c r="U90" s="295">
        <f t="shared" si="83"/>
        <v>0</v>
      </c>
      <c r="V90" s="295">
        <f t="shared" si="83"/>
        <v>0</v>
      </c>
      <c r="W90" s="295">
        <f t="shared" si="83"/>
        <v>0</v>
      </c>
      <c r="X90" s="295">
        <f t="shared" si="83"/>
        <v>0</v>
      </c>
      <c r="Y90" s="295">
        <f t="shared" si="83"/>
        <v>0</v>
      </c>
      <c r="Z90" s="295">
        <f t="shared" si="83"/>
        <v>0</v>
      </c>
      <c r="AA90" s="295">
        <f t="shared" si="83"/>
        <v>0</v>
      </c>
      <c r="AB90" s="295">
        <f t="shared" si="83"/>
        <v>0</v>
      </c>
      <c r="AC90" s="295">
        <f t="shared" si="73"/>
        <v>0</v>
      </c>
      <c r="AD90" s="295">
        <f t="shared" si="74"/>
        <v>0</v>
      </c>
      <c r="AE90" s="101" t="b">
        <f t="shared" si="75"/>
        <v>1</v>
      </c>
    </row>
    <row r="91" spans="1:31" x14ac:dyDescent="0.25">
      <c r="A91" s="499" t="s">
        <v>235</v>
      </c>
      <c r="B91" s="294" t="s">
        <v>322</v>
      </c>
      <c r="C91" s="299">
        <f>C94+C97+C100</f>
        <v>0</v>
      </c>
      <c r="D91" s="295">
        <f t="shared" ref="D91:O92" si="84">D94+D97+D100</f>
        <v>0</v>
      </c>
      <c r="E91" s="295">
        <f t="shared" si="84"/>
        <v>0</v>
      </c>
      <c r="F91" s="295">
        <f t="shared" si="84"/>
        <v>525</v>
      </c>
      <c r="G91" s="295">
        <f t="shared" si="84"/>
        <v>3025</v>
      </c>
      <c r="H91" s="295">
        <f t="shared" si="84"/>
        <v>3025</v>
      </c>
      <c r="I91" s="295">
        <f t="shared" si="84"/>
        <v>525</v>
      </c>
      <c r="J91" s="295">
        <f t="shared" si="84"/>
        <v>525</v>
      </c>
      <c r="K91" s="295">
        <f t="shared" si="84"/>
        <v>525</v>
      </c>
      <c r="L91" s="295">
        <f t="shared" si="84"/>
        <v>525</v>
      </c>
      <c r="M91" s="295">
        <f t="shared" si="84"/>
        <v>525</v>
      </c>
      <c r="N91" s="295">
        <f t="shared" si="84"/>
        <v>525</v>
      </c>
      <c r="O91" s="295">
        <f t="shared" si="84"/>
        <v>525</v>
      </c>
      <c r="P91" s="295">
        <f t="shared" si="71"/>
        <v>10250</v>
      </c>
      <c r="Q91" s="295">
        <f t="shared" ref="Q91:AB92" si="85">Q94+Q97+Q100</f>
        <v>525</v>
      </c>
      <c r="R91" s="295">
        <f t="shared" si="85"/>
        <v>525</v>
      </c>
      <c r="S91" s="295">
        <f t="shared" si="85"/>
        <v>525</v>
      </c>
      <c r="T91" s="295">
        <f t="shared" si="85"/>
        <v>525</v>
      </c>
      <c r="U91" s="295">
        <f t="shared" si="85"/>
        <v>525</v>
      </c>
      <c r="V91" s="295">
        <f t="shared" si="85"/>
        <v>525</v>
      </c>
      <c r="W91" s="295">
        <f t="shared" si="85"/>
        <v>525</v>
      </c>
      <c r="X91" s="295">
        <f t="shared" si="85"/>
        <v>525</v>
      </c>
      <c r="Y91" s="295">
        <f t="shared" si="85"/>
        <v>550</v>
      </c>
      <c r="Z91" s="295">
        <f t="shared" si="85"/>
        <v>0</v>
      </c>
      <c r="AA91" s="295">
        <f t="shared" si="85"/>
        <v>0</v>
      </c>
      <c r="AB91" s="295">
        <f t="shared" si="85"/>
        <v>0</v>
      </c>
      <c r="AC91" s="295">
        <f t="shared" si="73"/>
        <v>4750</v>
      </c>
      <c r="AD91" s="295">
        <f t="shared" si="74"/>
        <v>15000</v>
      </c>
      <c r="AE91" s="101" t="b">
        <f t="shared" si="75"/>
        <v>0</v>
      </c>
    </row>
    <row r="92" spans="1:31" x14ac:dyDescent="0.25">
      <c r="A92" s="499"/>
      <c r="B92" s="294" t="s">
        <v>323</v>
      </c>
      <c r="C92" s="299">
        <f>C95+C98+C101</f>
        <v>5320140.3701220881</v>
      </c>
      <c r="D92" s="295">
        <f t="shared" si="84"/>
        <v>0</v>
      </c>
      <c r="E92" s="295">
        <f t="shared" si="84"/>
        <v>163919.1465270473</v>
      </c>
      <c r="F92" s="295">
        <f t="shared" si="84"/>
        <v>163919.1465270473</v>
      </c>
      <c r="G92" s="295">
        <f t="shared" si="84"/>
        <v>163919.1465270473</v>
      </c>
      <c r="H92" s="295">
        <f t="shared" si="84"/>
        <v>163919.1465270473</v>
      </c>
      <c r="I92" s="295">
        <f t="shared" si="84"/>
        <v>163919.1465270473</v>
      </c>
      <c r="J92" s="295">
        <f t="shared" si="84"/>
        <v>163919.1465270473</v>
      </c>
      <c r="K92" s="295">
        <f t="shared" si="84"/>
        <v>163919.1465270473</v>
      </c>
      <c r="L92" s="295">
        <f t="shared" si="84"/>
        <v>163919.1465270473</v>
      </c>
      <c r="M92" s="295">
        <f t="shared" si="84"/>
        <v>163919.1465270473</v>
      </c>
      <c r="N92" s="295">
        <f t="shared" si="84"/>
        <v>163919.1465270473</v>
      </c>
      <c r="O92" s="295">
        <f t="shared" si="84"/>
        <v>163919.1465270473</v>
      </c>
      <c r="P92" s="295">
        <f t="shared" si="71"/>
        <v>1803110.6117975202</v>
      </c>
      <c r="Q92" s="295">
        <f t="shared" si="85"/>
        <v>163919.1465270473</v>
      </c>
      <c r="R92" s="295">
        <f t="shared" si="85"/>
        <v>163919.1465270473</v>
      </c>
      <c r="S92" s="295">
        <f t="shared" si="85"/>
        <v>163919.1465270473</v>
      </c>
      <c r="T92" s="295">
        <f t="shared" si="85"/>
        <v>163919.1465270473</v>
      </c>
      <c r="U92" s="295">
        <f t="shared" si="85"/>
        <v>163919.1465270473</v>
      </c>
      <c r="V92" s="295">
        <f t="shared" si="85"/>
        <v>163919.1465270473</v>
      </c>
      <c r="W92" s="295">
        <f t="shared" si="85"/>
        <v>163919.1465270473</v>
      </c>
      <c r="X92" s="295">
        <f t="shared" si="85"/>
        <v>163919.1465270473</v>
      </c>
      <c r="Y92" s="295">
        <f t="shared" si="85"/>
        <v>163919.1465270473</v>
      </c>
      <c r="Z92" s="295">
        <f t="shared" si="85"/>
        <v>163919.1465270473</v>
      </c>
      <c r="AA92" s="295">
        <f t="shared" si="85"/>
        <v>163919.1465270473</v>
      </c>
      <c r="AB92" s="295">
        <f t="shared" si="85"/>
        <v>163919.1465270473</v>
      </c>
      <c r="AC92" s="295">
        <f t="shared" si="73"/>
        <v>1967029.7583245675</v>
      </c>
      <c r="AD92" s="295">
        <f t="shared" si="74"/>
        <v>3770140.3701220877</v>
      </c>
      <c r="AE92" s="101" t="b">
        <f t="shared" si="75"/>
        <v>0</v>
      </c>
    </row>
    <row r="93" spans="1:31" x14ac:dyDescent="0.25">
      <c r="A93" s="499"/>
      <c r="B93" s="294" t="s">
        <v>206</v>
      </c>
      <c r="C93" s="299">
        <f>C91+C92</f>
        <v>5320140.3701220881</v>
      </c>
      <c r="D93" s="295">
        <f t="shared" ref="D93:Q93" si="86">SUM(D91:D92)</f>
        <v>0</v>
      </c>
      <c r="E93" s="295">
        <f t="shared" si="86"/>
        <v>163919.1465270473</v>
      </c>
      <c r="F93" s="295">
        <f t="shared" si="86"/>
        <v>164444.1465270473</v>
      </c>
      <c r="G93" s="295">
        <f t="shared" si="86"/>
        <v>166944.1465270473</v>
      </c>
      <c r="H93" s="295">
        <f t="shared" si="86"/>
        <v>166944.1465270473</v>
      </c>
      <c r="I93" s="295">
        <f t="shared" si="86"/>
        <v>164444.1465270473</v>
      </c>
      <c r="J93" s="295">
        <f t="shared" si="86"/>
        <v>164444.1465270473</v>
      </c>
      <c r="K93" s="295">
        <f t="shared" si="86"/>
        <v>164444.1465270473</v>
      </c>
      <c r="L93" s="295">
        <f t="shared" si="86"/>
        <v>164444.1465270473</v>
      </c>
      <c r="M93" s="295">
        <f t="shared" si="86"/>
        <v>164444.1465270473</v>
      </c>
      <c r="N93" s="295">
        <f t="shared" si="86"/>
        <v>164444.1465270473</v>
      </c>
      <c r="O93" s="295">
        <f t="shared" si="86"/>
        <v>164444.1465270473</v>
      </c>
      <c r="P93" s="295">
        <f t="shared" si="71"/>
        <v>1813360.6117975202</v>
      </c>
      <c r="Q93" s="295">
        <f t="shared" si="86"/>
        <v>164444.1465270473</v>
      </c>
      <c r="R93" s="295">
        <f t="shared" ref="R93:AB93" si="87">SUM(R91:R92)</f>
        <v>164444.1465270473</v>
      </c>
      <c r="S93" s="295">
        <f t="shared" si="87"/>
        <v>164444.1465270473</v>
      </c>
      <c r="T93" s="295">
        <f t="shared" si="87"/>
        <v>164444.1465270473</v>
      </c>
      <c r="U93" s="295">
        <f t="shared" si="87"/>
        <v>164444.1465270473</v>
      </c>
      <c r="V93" s="295">
        <f t="shared" si="87"/>
        <v>164444.1465270473</v>
      </c>
      <c r="W93" s="295">
        <f t="shared" si="87"/>
        <v>164444.1465270473</v>
      </c>
      <c r="X93" s="295">
        <f t="shared" si="87"/>
        <v>164444.1465270473</v>
      </c>
      <c r="Y93" s="295">
        <f t="shared" si="87"/>
        <v>164469.1465270473</v>
      </c>
      <c r="Z93" s="295">
        <f t="shared" si="87"/>
        <v>163919.1465270473</v>
      </c>
      <c r="AA93" s="295">
        <f t="shared" si="87"/>
        <v>163919.1465270473</v>
      </c>
      <c r="AB93" s="295">
        <f t="shared" si="87"/>
        <v>163919.1465270473</v>
      </c>
      <c r="AC93" s="295">
        <f t="shared" si="73"/>
        <v>1971779.7583245675</v>
      </c>
      <c r="AD93" s="295">
        <f t="shared" si="74"/>
        <v>3785140.3701220877</v>
      </c>
      <c r="AE93" s="101" t="b">
        <f t="shared" si="75"/>
        <v>0</v>
      </c>
    </row>
    <row r="94" spans="1:31" x14ac:dyDescent="0.25">
      <c r="A94" s="492" t="s">
        <v>236</v>
      </c>
      <c r="B94" s="119" t="s">
        <v>322</v>
      </c>
      <c r="C94" s="359">
        <f>DG!F51</f>
        <v>0</v>
      </c>
      <c r="D94" s="296">
        <f>'Grafic fizic'!C35</f>
        <v>0</v>
      </c>
      <c r="E94" s="296">
        <f>'Grafic fizic'!D35</f>
        <v>0</v>
      </c>
      <c r="F94" s="296">
        <f>'Grafic fizic'!E35</f>
        <v>0</v>
      </c>
      <c r="G94" s="296">
        <v>2500</v>
      </c>
      <c r="H94" s="296">
        <v>2500</v>
      </c>
      <c r="I94" s="296">
        <f>'Grafic fizic'!H35</f>
        <v>0</v>
      </c>
      <c r="J94" s="296">
        <f>'Grafic fizic'!I35</f>
        <v>0</v>
      </c>
      <c r="K94" s="296">
        <f>'Grafic fizic'!J35</f>
        <v>0</v>
      </c>
      <c r="L94" s="296">
        <f>'Grafic fizic'!K35</f>
        <v>0</v>
      </c>
      <c r="M94" s="296">
        <f>'Grafic fizic'!L35</f>
        <v>0</v>
      </c>
      <c r="N94" s="296">
        <f>'Grafic fizic'!M35</f>
        <v>0</v>
      </c>
      <c r="O94" s="296">
        <f>'Grafic fizic'!N35</f>
        <v>0</v>
      </c>
      <c r="P94" s="295">
        <f t="shared" si="71"/>
        <v>5000</v>
      </c>
      <c r="Q94" s="296">
        <f>'Grafic fizic'!O35</f>
        <v>0</v>
      </c>
      <c r="R94" s="296">
        <f>'Grafic fizic'!P35</f>
        <v>0</v>
      </c>
      <c r="S94" s="296">
        <f>'Grafic fizic'!Q35</f>
        <v>0</v>
      </c>
      <c r="T94" s="296">
        <f>'Grafic fizic'!R35</f>
        <v>0</v>
      </c>
      <c r="U94" s="296">
        <f>'Grafic fizic'!S35</f>
        <v>0</v>
      </c>
      <c r="V94" s="296">
        <f>'Grafic fizic'!T35</f>
        <v>0</v>
      </c>
      <c r="W94" s="296">
        <f>'Grafic fizic'!U35</f>
        <v>0</v>
      </c>
      <c r="X94" s="296">
        <f>'Grafic fizic'!V35</f>
        <v>0</v>
      </c>
      <c r="Y94" s="296">
        <f>'Grafic fizic'!W35</f>
        <v>0</v>
      </c>
      <c r="Z94" s="296">
        <f>'Grafic fizic'!X35</f>
        <v>0</v>
      </c>
      <c r="AA94" s="296">
        <f>'Grafic fizic'!Y35</f>
        <v>0</v>
      </c>
      <c r="AB94" s="296">
        <f>'Grafic fizic'!Z35</f>
        <v>0</v>
      </c>
      <c r="AC94" s="295">
        <f t="shared" si="73"/>
        <v>0</v>
      </c>
      <c r="AD94" s="295">
        <f t="shared" si="74"/>
        <v>5000</v>
      </c>
      <c r="AE94" s="101" t="b">
        <f t="shared" si="75"/>
        <v>0</v>
      </c>
    </row>
    <row r="95" spans="1:31" x14ac:dyDescent="0.25">
      <c r="A95" s="492"/>
      <c r="B95" s="119" t="s">
        <v>323</v>
      </c>
      <c r="C95" s="119">
        <f>DG!O51*1000</f>
        <v>1550000</v>
      </c>
      <c r="D95" s="296"/>
      <c r="E95" s="296"/>
      <c r="F95" s="296"/>
      <c r="G95" s="296"/>
      <c r="H95" s="296"/>
      <c r="I95" s="296"/>
      <c r="J95" s="296"/>
      <c r="K95" s="296"/>
      <c r="L95" s="296"/>
      <c r="M95" s="296"/>
      <c r="N95" s="296"/>
      <c r="O95" s="296"/>
      <c r="P95" s="295">
        <f t="shared" si="71"/>
        <v>0</v>
      </c>
      <c r="Q95" s="296"/>
      <c r="R95" s="296"/>
      <c r="S95" s="296"/>
      <c r="T95" s="296"/>
      <c r="U95" s="296"/>
      <c r="V95" s="296"/>
      <c r="W95" s="296"/>
      <c r="X95" s="296"/>
      <c r="Y95" s="296"/>
      <c r="Z95" s="296"/>
      <c r="AA95" s="296"/>
      <c r="AB95" s="296"/>
      <c r="AC95" s="295">
        <f t="shared" si="73"/>
        <v>0</v>
      </c>
      <c r="AD95" s="295">
        <f t="shared" si="74"/>
        <v>0</v>
      </c>
      <c r="AE95" s="101" t="b">
        <f t="shared" si="75"/>
        <v>0</v>
      </c>
    </row>
    <row r="96" spans="1:31" x14ac:dyDescent="0.25">
      <c r="A96" s="492"/>
      <c r="B96" s="294" t="s">
        <v>206</v>
      </c>
      <c r="C96" s="294">
        <f>C94+C95</f>
        <v>1550000</v>
      </c>
      <c r="D96" s="295">
        <f t="shared" ref="D96:O96" si="88">SUM(D94:D95)</f>
        <v>0</v>
      </c>
      <c r="E96" s="295">
        <f t="shared" si="88"/>
        <v>0</v>
      </c>
      <c r="F96" s="295">
        <f t="shared" si="88"/>
        <v>0</v>
      </c>
      <c r="G96" s="295">
        <f t="shared" si="88"/>
        <v>2500</v>
      </c>
      <c r="H96" s="295">
        <f t="shared" si="88"/>
        <v>2500</v>
      </c>
      <c r="I96" s="295">
        <f t="shared" si="88"/>
        <v>0</v>
      </c>
      <c r="J96" s="295">
        <f t="shared" si="88"/>
        <v>0</v>
      </c>
      <c r="K96" s="295">
        <f t="shared" si="88"/>
        <v>0</v>
      </c>
      <c r="L96" s="295">
        <f t="shared" si="88"/>
        <v>0</v>
      </c>
      <c r="M96" s="295">
        <f t="shared" si="88"/>
        <v>0</v>
      </c>
      <c r="N96" s="295">
        <f t="shared" si="88"/>
        <v>0</v>
      </c>
      <c r="O96" s="295">
        <f t="shared" si="88"/>
        <v>0</v>
      </c>
      <c r="P96" s="295">
        <f t="shared" si="71"/>
        <v>5000</v>
      </c>
      <c r="Q96" s="295">
        <f t="shared" ref="Q96:AB96" si="89">SUM(Q94:Q95)</f>
        <v>0</v>
      </c>
      <c r="R96" s="295">
        <f t="shared" si="89"/>
        <v>0</v>
      </c>
      <c r="S96" s="295">
        <f t="shared" si="89"/>
        <v>0</v>
      </c>
      <c r="T96" s="295">
        <f t="shared" si="89"/>
        <v>0</v>
      </c>
      <c r="U96" s="295">
        <f t="shared" si="89"/>
        <v>0</v>
      </c>
      <c r="V96" s="295">
        <f t="shared" si="89"/>
        <v>0</v>
      </c>
      <c r="W96" s="295">
        <f t="shared" si="89"/>
        <v>0</v>
      </c>
      <c r="X96" s="295">
        <f t="shared" si="89"/>
        <v>0</v>
      </c>
      <c r="Y96" s="295">
        <f t="shared" si="89"/>
        <v>0</v>
      </c>
      <c r="Z96" s="295">
        <f t="shared" si="89"/>
        <v>0</v>
      </c>
      <c r="AA96" s="295">
        <f t="shared" si="89"/>
        <v>0</v>
      </c>
      <c r="AB96" s="295">
        <f t="shared" si="89"/>
        <v>0</v>
      </c>
      <c r="AC96" s="295">
        <f t="shared" si="73"/>
        <v>0</v>
      </c>
      <c r="AD96" s="295">
        <f t="shared" si="74"/>
        <v>5000</v>
      </c>
      <c r="AE96" s="101" t="b">
        <f t="shared" si="75"/>
        <v>0</v>
      </c>
    </row>
    <row r="97" spans="1:31" x14ac:dyDescent="0.25">
      <c r="A97" s="492" t="s">
        <v>239</v>
      </c>
      <c r="B97" s="119" t="s">
        <v>322</v>
      </c>
      <c r="C97" s="300">
        <f>DG!F54</f>
        <v>0</v>
      </c>
      <c r="D97" s="296">
        <f>'Grafic fizic'!C36</f>
        <v>0</v>
      </c>
      <c r="E97" s="296">
        <f>C97/2</f>
        <v>0</v>
      </c>
      <c r="F97" s="296">
        <f>'Grafic fizic'!E36</f>
        <v>0</v>
      </c>
      <c r="G97" s="296">
        <f>'Grafic fizic'!F36</f>
        <v>0</v>
      </c>
      <c r="H97" s="296">
        <f>'Grafic fizic'!G36</f>
        <v>0</v>
      </c>
      <c r="I97" s="296">
        <f>'Grafic fizic'!H36</f>
        <v>0</v>
      </c>
      <c r="J97" s="296">
        <f>'Grafic fizic'!I36</f>
        <v>0</v>
      </c>
      <c r="K97" s="296">
        <f>'Grafic fizic'!J36</f>
        <v>0</v>
      </c>
      <c r="L97" s="296">
        <f>'Grafic fizic'!K36</f>
        <v>0</v>
      </c>
      <c r="M97" s="296">
        <f>C97/2</f>
        <v>0</v>
      </c>
      <c r="N97" s="296">
        <f>'Grafic fizic'!M36</f>
        <v>0</v>
      </c>
      <c r="O97" s="296">
        <f>'Grafic fizic'!N36</f>
        <v>0</v>
      </c>
      <c r="P97" s="295">
        <f t="shared" si="71"/>
        <v>0</v>
      </c>
      <c r="Q97" s="296">
        <f>'Grafic fizic'!O36</f>
        <v>0</v>
      </c>
      <c r="R97" s="296">
        <f>'Grafic fizic'!P36</f>
        <v>0</v>
      </c>
      <c r="S97" s="296">
        <f>'Grafic fizic'!Q36</f>
        <v>0</v>
      </c>
      <c r="T97" s="296">
        <f>'Grafic fizic'!R36</f>
        <v>0</v>
      </c>
      <c r="U97" s="296">
        <f>'Grafic fizic'!S36</f>
        <v>0</v>
      </c>
      <c r="V97" s="296">
        <f>'Grafic fizic'!T36</f>
        <v>0</v>
      </c>
      <c r="W97" s="296">
        <f>'Grafic fizic'!U36</f>
        <v>0</v>
      </c>
      <c r="X97" s="296">
        <f>'Grafic fizic'!V36</f>
        <v>0</v>
      </c>
      <c r="Y97" s="296">
        <f>'Grafic fizic'!W36</f>
        <v>0</v>
      </c>
      <c r="Z97" s="296">
        <f>'Grafic fizic'!X36</f>
        <v>0</v>
      </c>
      <c r="AA97" s="296">
        <f>'Grafic fizic'!Y36</f>
        <v>0</v>
      </c>
      <c r="AB97" s="296">
        <f>'Grafic fizic'!Z36</f>
        <v>0</v>
      </c>
      <c r="AC97" s="295">
        <f t="shared" si="73"/>
        <v>0</v>
      </c>
      <c r="AD97" s="295">
        <f t="shared" si="74"/>
        <v>0</v>
      </c>
      <c r="AE97" s="101" t="b">
        <f t="shared" si="75"/>
        <v>1</v>
      </c>
    </row>
    <row r="98" spans="1:31" x14ac:dyDescent="0.25">
      <c r="A98" s="492"/>
      <c r="B98" s="119" t="s">
        <v>323</v>
      </c>
      <c r="C98" s="300">
        <f>DG!O54*1000</f>
        <v>3770140.3701220881</v>
      </c>
      <c r="D98" s="296"/>
      <c r="E98" s="296">
        <f>C98/23</f>
        <v>163919.1465270473</v>
      </c>
      <c r="F98" s="296">
        <f>$C$98/23</f>
        <v>163919.1465270473</v>
      </c>
      <c r="G98" s="296">
        <f t="shared" ref="G98:O98" si="90">$C$98/23</f>
        <v>163919.1465270473</v>
      </c>
      <c r="H98" s="296">
        <f t="shared" si="90"/>
        <v>163919.1465270473</v>
      </c>
      <c r="I98" s="296">
        <f t="shared" si="90"/>
        <v>163919.1465270473</v>
      </c>
      <c r="J98" s="296">
        <f t="shared" si="90"/>
        <v>163919.1465270473</v>
      </c>
      <c r="K98" s="296">
        <f t="shared" si="90"/>
        <v>163919.1465270473</v>
      </c>
      <c r="L98" s="296">
        <f t="shared" si="90"/>
        <v>163919.1465270473</v>
      </c>
      <c r="M98" s="296">
        <f t="shared" si="90"/>
        <v>163919.1465270473</v>
      </c>
      <c r="N98" s="296">
        <f t="shared" si="90"/>
        <v>163919.1465270473</v>
      </c>
      <c r="O98" s="296">
        <f t="shared" si="90"/>
        <v>163919.1465270473</v>
      </c>
      <c r="P98" s="295">
        <f t="shared" si="71"/>
        <v>1803110.6117975202</v>
      </c>
      <c r="Q98" s="296">
        <f>$C$98/23</f>
        <v>163919.1465270473</v>
      </c>
      <c r="R98" s="296">
        <f t="shared" ref="R98:AB98" si="91">$C$98/23</f>
        <v>163919.1465270473</v>
      </c>
      <c r="S98" s="296">
        <f t="shared" si="91"/>
        <v>163919.1465270473</v>
      </c>
      <c r="T98" s="296">
        <f t="shared" si="91"/>
        <v>163919.1465270473</v>
      </c>
      <c r="U98" s="296">
        <f t="shared" si="91"/>
        <v>163919.1465270473</v>
      </c>
      <c r="V98" s="296">
        <f t="shared" si="91"/>
        <v>163919.1465270473</v>
      </c>
      <c r="W98" s="296">
        <f t="shared" si="91"/>
        <v>163919.1465270473</v>
      </c>
      <c r="X98" s="296">
        <f t="shared" si="91"/>
        <v>163919.1465270473</v>
      </c>
      <c r="Y98" s="296">
        <f t="shared" si="91"/>
        <v>163919.1465270473</v>
      </c>
      <c r="Z98" s="296">
        <f t="shared" si="91"/>
        <v>163919.1465270473</v>
      </c>
      <c r="AA98" s="296">
        <f t="shared" si="91"/>
        <v>163919.1465270473</v>
      </c>
      <c r="AB98" s="296">
        <f t="shared" si="91"/>
        <v>163919.1465270473</v>
      </c>
      <c r="AC98" s="295">
        <f t="shared" si="73"/>
        <v>1967029.7583245675</v>
      </c>
      <c r="AD98" s="295">
        <f t="shared" si="74"/>
        <v>3770140.3701220877</v>
      </c>
      <c r="AE98" s="101" t="b">
        <f t="shared" si="75"/>
        <v>1</v>
      </c>
    </row>
    <row r="99" spans="1:31" x14ac:dyDescent="0.25">
      <c r="A99" s="492"/>
      <c r="B99" s="294" t="s">
        <v>206</v>
      </c>
      <c r="C99" s="299">
        <f>C97+C98</f>
        <v>3770140.3701220881</v>
      </c>
      <c r="D99" s="295">
        <f>SUM(D97:D98)</f>
        <v>0</v>
      </c>
      <c r="E99" s="295">
        <f t="shared" ref="E99:AB99" si="92">SUM(E97:E98)</f>
        <v>163919.1465270473</v>
      </c>
      <c r="F99" s="295">
        <f t="shared" si="92"/>
        <v>163919.1465270473</v>
      </c>
      <c r="G99" s="295">
        <f t="shared" si="92"/>
        <v>163919.1465270473</v>
      </c>
      <c r="H99" s="295">
        <f t="shared" si="92"/>
        <v>163919.1465270473</v>
      </c>
      <c r="I99" s="295">
        <f t="shared" si="92"/>
        <v>163919.1465270473</v>
      </c>
      <c r="J99" s="295">
        <f t="shared" si="92"/>
        <v>163919.1465270473</v>
      </c>
      <c r="K99" s="295">
        <f t="shared" si="92"/>
        <v>163919.1465270473</v>
      </c>
      <c r="L99" s="295">
        <f t="shared" si="92"/>
        <v>163919.1465270473</v>
      </c>
      <c r="M99" s="295">
        <f t="shared" si="92"/>
        <v>163919.1465270473</v>
      </c>
      <c r="N99" s="295">
        <f t="shared" si="92"/>
        <v>163919.1465270473</v>
      </c>
      <c r="O99" s="295">
        <f t="shared" si="92"/>
        <v>163919.1465270473</v>
      </c>
      <c r="P99" s="295">
        <f>SUM(D99:O99)</f>
        <v>1803110.6117975202</v>
      </c>
      <c r="Q99" s="295">
        <f t="shared" si="92"/>
        <v>163919.1465270473</v>
      </c>
      <c r="R99" s="295">
        <f t="shared" si="92"/>
        <v>163919.1465270473</v>
      </c>
      <c r="S99" s="295">
        <f t="shared" si="92"/>
        <v>163919.1465270473</v>
      </c>
      <c r="T99" s="295">
        <f t="shared" si="92"/>
        <v>163919.1465270473</v>
      </c>
      <c r="U99" s="295">
        <f t="shared" si="92"/>
        <v>163919.1465270473</v>
      </c>
      <c r="V99" s="295">
        <f t="shared" si="92"/>
        <v>163919.1465270473</v>
      </c>
      <c r="W99" s="295">
        <f t="shared" si="92"/>
        <v>163919.1465270473</v>
      </c>
      <c r="X99" s="295">
        <f t="shared" si="92"/>
        <v>163919.1465270473</v>
      </c>
      <c r="Y99" s="295">
        <f t="shared" si="92"/>
        <v>163919.1465270473</v>
      </c>
      <c r="Z99" s="295">
        <f t="shared" si="92"/>
        <v>163919.1465270473</v>
      </c>
      <c r="AA99" s="295">
        <f t="shared" si="92"/>
        <v>163919.1465270473</v>
      </c>
      <c r="AB99" s="295">
        <f t="shared" si="92"/>
        <v>163919.1465270473</v>
      </c>
      <c r="AC99" s="295">
        <f t="shared" si="73"/>
        <v>1967029.7583245675</v>
      </c>
      <c r="AD99" s="295">
        <f t="shared" si="74"/>
        <v>3770140.3701220877</v>
      </c>
      <c r="AE99" s="101" t="b">
        <f t="shared" si="75"/>
        <v>1</v>
      </c>
    </row>
    <row r="100" spans="1:31" x14ac:dyDescent="0.25">
      <c r="A100" s="492" t="s">
        <v>240</v>
      </c>
      <c r="B100" s="119" t="s">
        <v>322</v>
      </c>
      <c r="C100" s="119">
        <f>DG!F60*1000</f>
        <v>0</v>
      </c>
      <c r="D100" s="296">
        <f>'Grafic fizic'!C37</f>
        <v>0</v>
      </c>
      <c r="E100" s="296">
        <f>'Grafic fizic'!D37</f>
        <v>0</v>
      </c>
      <c r="F100" s="296">
        <v>525</v>
      </c>
      <c r="G100" s="296">
        <v>525</v>
      </c>
      <c r="H100" s="296">
        <v>525</v>
      </c>
      <c r="I100" s="296">
        <v>525</v>
      </c>
      <c r="J100" s="296">
        <v>525</v>
      </c>
      <c r="K100" s="296">
        <v>525</v>
      </c>
      <c r="L100" s="296">
        <v>525</v>
      </c>
      <c r="M100" s="296">
        <v>525</v>
      </c>
      <c r="N100" s="296">
        <v>525</v>
      </c>
      <c r="O100" s="296">
        <v>525</v>
      </c>
      <c r="P100" s="295">
        <f t="shared" si="71"/>
        <v>5250</v>
      </c>
      <c r="Q100" s="296">
        <v>525</v>
      </c>
      <c r="R100" s="296">
        <v>525</v>
      </c>
      <c r="S100" s="296">
        <v>525</v>
      </c>
      <c r="T100" s="296">
        <v>525</v>
      </c>
      <c r="U100" s="296">
        <v>525</v>
      </c>
      <c r="V100" s="296">
        <v>525</v>
      </c>
      <c r="W100" s="296">
        <v>525</v>
      </c>
      <c r="X100" s="296">
        <v>525</v>
      </c>
      <c r="Y100" s="296">
        <v>550</v>
      </c>
      <c r="Z100" s="296">
        <f>'Grafic fizic'!X37</f>
        <v>0</v>
      </c>
      <c r="AA100" s="296">
        <f>'Grafic fizic'!Y37</f>
        <v>0</v>
      </c>
      <c r="AB100" s="296">
        <f>'Grafic fizic'!Z37</f>
        <v>0</v>
      </c>
      <c r="AC100" s="295">
        <f t="shared" si="73"/>
        <v>4750</v>
      </c>
      <c r="AD100" s="295">
        <f t="shared" si="74"/>
        <v>10000</v>
      </c>
      <c r="AE100" s="101" t="b">
        <f t="shared" si="75"/>
        <v>0</v>
      </c>
    </row>
    <row r="101" spans="1:31" x14ac:dyDescent="0.25">
      <c r="A101" s="492"/>
      <c r="B101" s="119" t="s">
        <v>323</v>
      </c>
      <c r="C101" s="119">
        <f>DG!O60*1000</f>
        <v>0</v>
      </c>
      <c r="D101" s="296"/>
      <c r="E101" s="296"/>
      <c r="F101" s="296"/>
      <c r="G101" s="296"/>
      <c r="H101" s="296"/>
      <c r="I101" s="296"/>
      <c r="J101" s="296"/>
      <c r="K101" s="296"/>
      <c r="L101" s="296"/>
      <c r="M101" s="296"/>
      <c r="N101" s="296"/>
      <c r="O101" s="296"/>
      <c r="P101" s="295">
        <f t="shared" si="71"/>
        <v>0</v>
      </c>
      <c r="Q101" s="296"/>
      <c r="R101" s="296"/>
      <c r="S101" s="296"/>
      <c r="T101" s="296"/>
      <c r="U101" s="296"/>
      <c r="V101" s="296"/>
      <c r="W101" s="296"/>
      <c r="X101" s="296"/>
      <c r="Y101" s="296"/>
      <c r="Z101" s="296"/>
      <c r="AA101" s="296"/>
      <c r="AB101" s="296"/>
      <c r="AC101" s="295">
        <f t="shared" si="73"/>
        <v>0</v>
      </c>
      <c r="AD101" s="295">
        <f t="shared" si="74"/>
        <v>0</v>
      </c>
      <c r="AE101" s="101" t="b">
        <f t="shared" si="75"/>
        <v>1</v>
      </c>
    </row>
    <row r="102" spans="1:31" x14ac:dyDescent="0.25">
      <c r="A102" s="492"/>
      <c r="B102" s="294" t="s">
        <v>206</v>
      </c>
      <c r="C102" s="294">
        <f>C100+C101</f>
        <v>0</v>
      </c>
      <c r="D102" s="295">
        <f t="shared" ref="D102:Q102" si="93">SUM(D100:D101)</f>
        <v>0</v>
      </c>
      <c r="E102" s="295">
        <f t="shared" si="93"/>
        <v>0</v>
      </c>
      <c r="F102" s="295">
        <f t="shared" si="93"/>
        <v>525</v>
      </c>
      <c r="G102" s="295">
        <f t="shared" si="93"/>
        <v>525</v>
      </c>
      <c r="H102" s="295">
        <f t="shared" si="93"/>
        <v>525</v>
      </c>
      <c r="I102" s="295">
        <f t="shared" si="93"/>
        <v>525</v>
      </c>
      <c r="J102" s="295">
        <f t="shared" si="93"/>
        <v>525</v>
      </c>
      <c r="K102" s="295">
        <f t="shared" si="93"/>
        <v>525</v>
      </c>
      <c r="L102" s="295">
        <f t="shared" si="93"/>
        <v>525</v>
      </c>
      <c r="M102" s="295">
        <f t="shared" si="93"/>
        <v>525</v>
      </c>
      <c r="N102" s="295">
        <f t="shared" si="93"/>
        <v>525</v>
      </c>
      <c r="O102" s="295">
        <f t="shared" si="93"/>
        <v>525</v>
      </c>
      <c r="P102" s="295">
        <f t="shared" si="71"/>
        <v>5250</v>
      </c>
      <c r="Q102" s="295">
        <f t="shared" si="93"/>
        <v>525</v>
      </c>
      <c r="R102" s="295">
        <f t="shared" ref="R102:AB102" si="94">SUM(R100:R101)</f>
        <v>525</v>
      </c>
      <c r="S102" s="295">
        <f t="shared" si="94"/>
        <v>525</v>
      </c>
      <c r="T102" s="295">
        <f t="shared" si="94"/>
        <v>525</v>
      </c>
      <c r="U102" s="295">
        <f t="shared" si="94"/>
        <v>525</v>
      </c>
      <c r="V102" s="295">
        <f t="shared" si="94"/>
        <v>525</v>
      </c>
      <c r="W102" s="295">
        <f t="shared" si="94"/>
        <v>525</v>
      </c>
      <c r="X102" s="295">
        <f t="shared" si="94"/>
        <v>525</v>
      </c>
      <c r="Y102" s="295">
        <f t="shared" si="94"/>
        <v>550</v>
      </c>
      <c r="Z102" s="295">
        <f t="shared" si="94"/>
        <v>0</v>
      </c>
      <c r="AA102" s="295">
        <f t="shared" si="94"/>
        <v>0</v>
      </c>
      <c r="AB102" s="295">
        <f t="shared" si="94"/>
        <v>0</v>
      </c>
      <c r="AC102" s="295">
        <f t="shared" si="73"/>
        <v>4750</v>
      </c>
      <c r="AD102" s="295">
        <f t="shared" si="74"/>
        <v>10000</v>
      </c>
      <c r="AE102" s="101" t="b">
        <f t="shared" si="75"/>
        <v>0</v>
      </c>
    </row>
    <row r="103" spans="1:31" x14ac:dyDescent="0.25">
      <c r="A103" s="499" t="s">
        <v>242</v>
      </c>
      <c r="B103" s="294" t="s">
        <v>322</v>
      </c>
      <c r="C103" s="294">
        <f>C106+C109</f>
        <v>0</v>
      </c>
      <c r="D103" s="295">
        <f t="shared" ref="D103:O104" si="95">D106+D109</f>
        <v>0</v>
      </c>
      <c r="E103" s="295">
        <f t="shared" si="95"/>
        <v>0</v>
      </c>
      <c r="F103" s="295">
        <f t="shared" si="95"/>
        <v>0</v>
      </c>
      <c r="G103" s="295">
        <f t="shared" si="95"/>
        <v>0</v>
      </c>
      <c r="H103" s="295">
        <f t="shared" si="95"/>
        <v>0</v>
      </c>
      <c r="I103" s="295">
        <f t="shared" si="95"/>
        <v>0</v>
      </c>
      <c r="J103" s="295">
        <f t="shared" si="95"/>
        <v>0</v>
      </c>
      <c r="K103" s="295">
        <f t="shared" si="95"/>
        <v>0</v>
      </c>
      <c r="L103" s="295">
        <f t="shared" si="95"/>
        <v>0</v>
      </c>
      <c r="M103" s="295">
        <f t="shared" si="95"/>
        <v>0</v>
      </c>
      <c r="N103" s="295">
        <f t="shared" si="95"/>
        <v>0</v>
      </c>
      <c r="O103" s="295">
        <f t="shared" si="95"/>
        <v>0</v>
      </c>
      <c r="P103" s="295">
        <f t="shared" si="71"/>
        <v>0</v>
      </c>
      <c r="Q103" s="295">
        <f t="shared" ref="Q103:AB104" si="96">Q106+Q109</f>
        <v>0</v>
      </c>
      <c r="R103" s="295">
        <f t="shared" si="96"/>
        <v>0</v>
      </c>
      <c r="S103" s="295">
        <f t="shared" si="96"/>
        <v>0</v>
      </c>
      <c r="T103" s="295">
        <f t="shared" si="96"/>
        <v>0</v>
      </c>
      <c r="U103" s="295">
        <f t="shared" si="96"/>
        <v>0</v>
      </c>
      <c r="V103" s="295">
        <f t="shared" si="96"/>
        <v>0</v>
      </c>
      <c r="W103" s="295">
        <f t="shared" si="96"/>
        <v>0</v>
      </c>
      <c r="X103" s="295">
        <f t="shared" si="96"/>
        <v>0</v>
      </c>
      <c r="Y103" s="295">
        <f t="shared" si="96"/>
        <v>0</v>
      </c>
      <c r="Z103" s="295">
        <f t="shared" si="96"/>
        <v>0</v>
      </c>
      <c r="AA103" s="295">
        <f t="shared" si="96"/>
        <v>0</v>
      </c>
      <c r="AB103" s="295">
        <f t="shared" si="96"/>
        <v>0</v>
      </c>
      <c r="AC103" s="295">
        <f t="shared" si="73"/>
        <v>0</v>
      </c>
      <c r="AD103" s="295">
        <f t="shared" si="74"/>
        <v>0</v>
      </c>
      <c r="AE103" s="101" t="b">
        <f t="shared" si="75"/>
        <v>1</v>
      </c>
    </row>
    <row r="104" spans="1:31" x14ac:dyDescent="0.25">
      <c r="A104" s="499"/>
      <c r="B104" s="294" t="s">
        <v>323</v>
      </c>
      <c r="C104" s="294">
        <f>C107+C110</f>
        <v>0</v>
      </c>
      <c r="D104" s="295">
        <f t="shared" si="95"/>
        <v>0</v>
      </c>
      <c r="E104" s="295">
        <f t="shared" si="95"/>
        <v>0</v>
      </c>
      <c r="F104" s="295">
        <f t="shared" si="95"/>
        <v>0</v>
      </c>
      <c r="G104" s="295">
        <f t="shared" si="95"/>
        <v>0</v>
      </c>
      <c r="H104" s="295">
        <f t="shared" si="95"/>
        <v>0</v>
      </c>
      <c r="I104" s="295">
        <f t="shared" si="95"/>
        <v>0</v>
      </c>
      <c r="J104" s="295">
        <f t="shared" si="95"/>
        <v>0</v>
      </c>
      <c r="K104" s="295">
        <f t="shared" si="95"/>
        <v>0</v>
      </c>
      <c r="L104" s="295">
        <f t="shared" si="95"/>
        <v>0</v>
      </c>
      <c r="M104" s="295">
        <f t="shared" si="95"/>
        <v>0</v>
      </c>
      <c r="N104" s="295">
        <f t="shared" si="95"/>
        <v>0</v>
      </c>
      <c r="O104" s="295">
        <f t="shared" si="95"/>
        <v>0</v>
      </c>
      <c r="P104" s="295">
        <f t="shared" si="71"/>
        <v>0</v>
      </c>
      <c r="Q104" s="295">
        <f t="shared" si="96"/>
        <v>0</v>
      </c>
      <c r="R104" s="295">
        <f t="shared" si="96"/>
        <v>0</v>
      </c>
      <c r="S104" s="295">
        <f t="shared" si="96"/>
        <v>0</v>
      </c>
      <c r="T104" s="295">
        <f t="shared" si="96"/>
        <v>0</v>
      </c>
      <c r="U104" s="295">
        <f t="shared" si="96"/>
        <v>0</v>
      </c>
      <c r="V104" s="295">
        <f t="shared" si="96"/>
        <v>0</v>
      </c>
      <c r="W104" s="295">
        <f t="shared" si="96"/>
        <v>0</v>
      </c>
      <c r="X104" s="295">
        <f t="shared" si="96"/>
        <v>0</v>
      </c>
      <c r="Y104" s="295">
        <f t="shared" si="96"/>
        <v>0</v>
      </c>
      <c r="Z104" s="295">
        <f t="shared" si="96"/>
        <v>0</v>
      </c>
      <c r="AA104" s="295">
        <f t="shared" si="96"/>
        <v>0</v>
      </c>
      <c r="AB104" s="295">
        <f t="shared" si="96"/>
        <v>0</v>
      </c>
      <c r="AC104" s="295">
        <f t="shared" si="73"/>
        <v>0</v>
      </c>
      <c r="AD104" s="295">
        <f t="shared" si="74"/>
        <v>0</v>
      </c>
      <c r="AE104" s="101" t="b">
        <f t="shared" si="75"/>
        <v>1</v>
      </c>
    </row>
    <row r="105" spans="1:31" x14ac:dyDescent="0.25">
      <c r="A105" s="499"/>
      <c r="B105" s="294" t="s">
        <v>206</v>
      </c>
      <c r="C105" s="294">
        <f>C103+C104</f>
        <v>0</v>
      </c>
      <c r="D105" s="295">
        <f t="shared" ref="D105:Q105" si="97">SUM(D103:D104)</f>
        <v>0</v>
      </c>
      <c r="E105" s="295">
        <f t="shared" si="97"/>
        <v>0</v>
      </c>
      <c r="F105" s="295">
        <f t="shared" si="97"/>
        <v>0</v>
      </c>
      <c r="G105" s="295">
        <f t="shared" si="97"/>
        <v>0</v>
      </c>
      <c r="H105" s="295">
        <f t="shared" si="97"/>
        <v>0</v>
      </c>
      <c r="I105" s="295">
        <f t="shared" si="97"/>
        <v>0</v>
      </c>
      <c r="J105" s="295">
        <f t="shared" si="97"/>
        <v>0</v>
      </c>
      <c r="K105" s="295">
        <f t="shared" si="97"/>
        <v>0</v>
      </c>
      <c r="L105" s="295">
        <f t="shared" si="97"/>
        <v>0</v>
      </c>
      <c r="M105" s="295">
        <f t="shared" si="97"/>
        <v>0</v>
      </c>
      <c r="N105" s="295">
        <f t="shared" si="97"/>
        <v>0</v>
      </c>
      <c r="O105" s="295">
        <f t="shared" si="97"/>
        <v>0</v>
      </c>
      <c r="P105" s="295">
        <f t="shared" si="71"/>
        <v>0</v>
      </c>
      <c r="Q105" s="295">
        <f t="shared" si="97"/>
        <v>0</v>
      </c>
      <c r="R105" s="295">
        <f t="shared" ref="R105:AB105" si="98">SUM(R103:R104)</f>
        <v>0</v>
      </c>
      <c r="S105" s="295">
        <f t="shared" si="98"/>
        <v>0</v>
      </c>
      <c r="T105" s="295">
        <f t="shared" si="98"/>
        <v>0</v>
      </c>
      <c r="U105" s="295">
        <f t="shared" si="98"/>
        <v>0</v>
      </c>
      <c r="V105" s="295">
        <f t="shared" si="98"/>
        <v>0</v>
      </c>
      <c r="W105" s="295">
        <f t="shared" si="98"/>
        <v>0</v>
      </c>
      <c r="X105" s="295">
        <f t="shared" si="98"/>
        <v>0</v>
      </c>
      <c r="Y105" s="295">
        <f t="shared" si="98"/>
        <v>0</v>
      </c>
      <c r="Z105" s="295">
        <f t="shared" si="98"/>
        <v>0</v>
      </c>
      <c r="AA105" s="295">
        <f t="shared" si="98"/>
        <v>0</v>
      </c>
      <c r="AB105" s="295">
        <f t="shared" si="98"/>
        <v>0</v>
      </c>
      <c r="AC105" s="295">
        <f t="shared" si="73"/>
        <v>0</v>
      </c>
      <c r="AD105" s="295">
        <f t="shared" si="74"/>
        <v>0</v>
      </c>
      <c r="AE105" s="101" t="b">
        <f t="shared" si="75"/>
        <v>1</v>
      </c>
    </row>
    <row r="106" spans="1:31" x14ac:dyDescent="0.25">
      <c r="A106" s="492" t="s">
        <v>243</v>
      </c>
      <c r="B106" s="119" t="s">
        <v>322</v>
      </c>
      <c r="C106" s="119"/>
      <c r="D106" s="296"/>
      <c r="E106" s="296"/>
      <c r="F106" s="296"/>
      <c r="G106" s="296"/>
      <c r="H106" s="296"/>
      <c r="I106" s="296"/>
      <c r="J106" s="296"/>
      <c r="K106" s="296"/>
      <c r="L106" s="296"/>
      <c r="M106" s="296"/>
      <c r="N106" s="296"/>
      <c r="O106" s="296"/>
      <c r="P106" s="295">
        <f t="shared" si="71"/>
        <v>0</v>
      </c>
      <c r="Q106" s="296"/>
      <c r="R106" s="296"/>
      <c r="S106" s="296"/>
      <c r="T106" s="296"/>
      <c r="U106" s="296"/>
      <c r="V106" s="296"/>
      <c r="W106" s="296"/>
      <c r="X106" s="296"/>
      <c r="Y106" s="296"/>
      <c r="Z106" s="296"/>
      <c r="AA106" s="296"/>
      <c r="AB106" s="296"/>
      <c r="AC106" s="295">
        <f t="shared" si="73"/>
        <v>0</v>
      </c>
      <c r="AD106" s="295">
        <f t="shared" si="74"/>
        <v>0</v>
      </c>
      <c r="AE106" s="101" t="b">
        <f t="shared" si="75"/>
        <v>1</v>
      </c>
    </row>
    <row r="107" spans="1:31" x14ac:dyDescent="0.25">
      <c r="A107" s="492"/>
      <c r="B107" s="119" t="s">
        <v>323</v>
      </c>
      <c r="C107" s="119"/>
      <c r="D107" s="296"/>
      <c r="E107" s="296"/>
      <c r="F107" s="296"/>
      <c r="G107" s="296"/>
      <c r="H107" s="296"/>
      <c r="I107" s="296"/>
      <c r="J107" s="296"/>
      <c r="K107" s="296"/>
      <c r="L107" s="296"/>
      <c r="M107" s="296"/>
      <c r="N107" s="296"/>
      <c r="O107" s="296"/>
      <c r="P107" s="295">
        <f t="shared" si="71"/>
        <v>0</v>
      </c>
      <c r="Q107" s="296"/>
      <c r="R107" s="296"/>
      <c r="S107" s="296"/>
      <c r="T107" s="296"/>
      <c r="U107" s="296"/>
      <c r="V107" s="296"/>
      <c r="W107" s="296"/>
      <c r="X107" s="296"/>
      <c r="Y107" s="296"/>
      <c r="Z107" s="296"/>
      <c r="AA107" s="296"/>
      <c r="AB107" s="296"/>
      <c r="AC107" s="295">
        <f t="shared" si="73"/>
        <v>0</v>
      </c>
      <c r="AD107" s="295">
        <f t="shared" si="74"/>
        <v>0</v>
      </c>
      <c r="AE107" s="101" t="b">
        <f t="shared" si="75"/>
        <v>1</v>
      </c>
    </row>
    <row r="108" spans="1:31" x14ac:dyDescent="0.25">
      <c r="A108" s="492"/>
      <c r="B108" s="294" t="s">
        <v>206</v>
      </c>
      <c r="C108" s="294">
        <f>C106+C107</f>
        <v>0</v>
      </c>
      <c r="D108" s="295">
        <f t="shared" ref="D108:O108" si="99">SUM(D106:D107)</f>
        <v>0</v>
      </c>
      <c r="E108" s="295">
        <f t="shared" si="99"/>
        <v>0</v>
      </c>
      <c r="F108" s="295">
        <f t="shared" si="99"/>
        <v>0</v>
      </c>
      <c r="G108" s="295">
        <f t="shared" si="99"/>
        <v>0</v>
      </c>
      <c r="H108" s="295">
        <f t="shared" si="99"/>
        <v>0</v>
      </c>
      <c r="I108" s="295">
        <f t="shared" si="99"/>
        <v>0</v>
      </c>
      <c r="J108" s="295">
        <f t="shared" si="99"/>
        <v>0</v>
      </c>
      <c r="K108" s="295">
        <f t="shared" si="99"/>
        <v>0</v>
      </c>
      <c r="L108" s="295">
        <f t="shared" si="99"/>
        <v>0</v>
      </c>
      <c r="M108" s="295">
        <f t="shared" si="99"/>
        <v>0</v>
      </c>
      <c r="N108" s="295">
        <f t="shared" si="99"/>
        <v>0</v>
      </c>
      <c r="O108" s="295">
        <f t="shared" si="99"/>
        <v>0</v>
      </c>
      <c r="P108" s="295">
        <f t="shared" si="71"/>
        <v>0</v>
      </c>
      <c r="Q108" s="295">
        <f t="shared" ref="Q108:AB108" si="100">SUM(Q106:Q107)</f>
        <v>0</v>
      </c>
      <c r="R108" s="295">
        <f t="shared" si="100"/>
        <v>0</v>
      </c>
      <c r="S108" s="295">
        <f t="shared" si="100"/>
        <v>0</v>
      </c>
      <c r="T108" s="295">
        <f t="shared" si="100"/>
        <v>0</v>
      </c>
      <c r="U108" s="295">
        <f t="shared" si="100"/>
        <v>0</v>
      </c>
      <c r="V108" s="295">
        <f t="shared" si="100"/>
        <v>0</v>
      </c>
      <c r="W108" s="295">
        <f t="shared" si="100"/>
        <v>0</v>
      </c>
      <c r="X108" s="295">
        <f t="shared" si="100"/>
        <v>0</v>
      </c>
      <c r="Y108" s="295">
        <f t="shared" si="100"/>
        <v>0</v>
      </c>
      <c r="Z108" s="295">
        <f t="shared" si="100"/>
        <v>0</v>
      </c>
      <c r="AA108" s="295">
        <f t="shared" si="100"/>
        <v>0</v>
      </c>
      <c r="AB108" s="295">
        <f t="shared" si="100"/>
        <v>0</v>
      </c>
      <c r="AC108" s="295">
        <f t="shared" si="73"/>
        <v>0</v>
      </c>
      <c r="AD108" s="295">
        <f t="shared" si="74"/>
        <v>0</v>
      </c>
      <c r="AE108" s="101" t="b">
        <f t="shared" si="75"/>
        <v>1</v>
      </c>
    </row>
    <row r="109" spans="1:31" x14ac:dyDescent="0.25">
      <c r="A109" s="492" t="s">
        <v>244</v>
      </c>
      <c r="B109" s="119" t="s">
        <v>322</v>
      </c>
      <c r="C109" s="119"/>
      <c r="D109" s="296"/>
      <c r="E109" s="296"/>
      <c r="F109" s="296"/>
      <c r="G109" s="296"/>
      <c r="H109" s="296"/>
      <c r="I109" s="296"/>
      <c r="J109" s="296"/>
      <c r="K109" s="296"/>
      <c r="L109" s="296"/>
      <c r="M109" s="296"/>
      <c r="N109" s="296"/>
      <c r="O109" s="296"/>
      <c r="P109" s="295">
        <f t="shared" si="71"/>
        <v>0</v>
      </c>
      <c r="Q109" s="296"/>
      <c r="R109" s="296"/>
      <c r="S109" s="296"/>
      <c r="T109" s="296"/>
      <c r="U109" s="296"/>
      <c r="V109" s="296"/>
      <c r="W109" s="296"/>
      <c r="X109" s="296"/>
      <c r="Y109" s="296"/>
      <c r="Z109" s="296"/>
      <c r="AA109" s="296"/>
      <c r="AB109" s="296"/>
      <c r="AC109" s="295">
        <f t="shared" si="73"/>
        <v>0</v>
      </c>
      <c r="AD109" s="295">
        <f t="shared" si="74"/>
        <v>0</v>
      </c>
      <c r="AE109" s="101" t="b">
        <f t="shared" si="75"/>
        <v>1</v>
      </c>
    </row>
    <row r="110" spans="1:31" x14ac:dyDescent="0.25">
      <c r="A110" s="492"/>
      <c r="B110" s="119" t="s">
        <v>323</v>
      </c>
      <c r="C110" s="119"/>
      <c r="D110" s="296"/>
      <c r="E110" s="296"/>
      <c r="F110" s="296"/>
      <c r="G110" s="296"/>
      <c r="H110" s="296"/>
      <c r="I110" s="296"/>
      <c r="J110" s="296"/>
      <c r="K110" s="296"/>
      <c r="L110" s="296"/>
      <c r="M110" s="296"/>
      <c r="N110" s="296"/>
      <c r="O110" s="296"/>
      <c r="P110" s="295">
        <f t="shared" si="71"/>
        <v>0</v>
      </c>
      <c r="Q110" s="296"/>
      <c r="R110" s="296"/>
      <c r="S110" s="296"/>
      <c r="T110" s="296"/>
      <c r="U110" s="296"/>
      <c r="V110" s="296"/>
      <c r="W110" s="296"/>
      <c r="X110" s="296"/>
      <c r="Y110" s="296"/>
      <c r="Z110" s="296"/>
      <c r="AA110" s="296"/>
      <c r="AB110" s="296"/>
      <c r="AC110" s="295">
        <f t="shared" si="73"/>
        <v>0</v>
      </c>
      <c r="AD110" s="295">
        <f t="shared" si="74"/>
        <v>0</v>
      </c>
      <c r="AE110" s="101" t="b">
        <f t="shared" si="75"/>
        <v>1</v>
      </c>
    </row>
    <row r="111" spans="1:31" x14ac:dyDescent="0.25">
      <c r="A111" s="492"/>
      <c r="B111" s="294" t="s">
        <v>206</v>
      </c>
      <c r="C111" s="294">
        <f>C109+C110</f>
        <v>0</v>
      </c>
      <c r="D111" s="295">
        <f t="shared" ref="D111:Q111" si="101">SUM(D109:D110)</f>
        <v>0</v>
      </c>
      <c r="E111" s="295">
        <f t="shared" si="101"/>
        <v>0</v>
      </c>
      <c r="F111" s="295">
        <f t="shared" si="101"/>
        <v>0</v>
      </c>
      <c r="G111" s="295">
        <f t="shared" si="101"/>
        <v>0</v>
      </c>
      <c r="H111" s="295">
        <f t="shared" si="101"/>
        <v>0</v>
      </c>
      <c r="I111" s="295">
        <f t="shared" si="101"/>
        <v>0</v>
      </c>
      <c r="J111" s="295">
        <f t="shared" si="101"/>
        <v>0</v>
      </c>
      <c r="K111" s="295">
        <f t="shared" si="101"/>
        <v>0</v>
      </c>
      <c r="L111" s="295">
        <f t="shared" si="101"/>
        <v>0</v>
      </c>
      <c r="M111" s="295">
        <f t="shared" si="101"/>
        <v>0</v>
      </c>
      <c r="N111" s="295">
        <f t="shared" si="101"/>
        <v>0</v>
      </c>
      <c r="O111" s="295">
        <f t="shared" si="101"/>
        <v>0</v>
      </c>
      <c r="P111" s="295">
        <f t="shared" si="71"/>
        <v>0</v>
      </c>
      <c r="Q111" s="295">
        <f t="shared" si="101"/>
        <v>0</v>
      </c>
      <c r="R111" s="295">
        <f t="shared" ref="R111:AB111" si="102">SUM(R109:R110)</f>
        <v>0</v>
      </c>
      <c r="S111" s="295">
        <f t="shared" si="102"/>
        <v>0</v>
      </c>
      <c r="T111" s="295">
        <f t="shared" si="102"/>
        <v>0</v>
      </c>
      <c r="U111" s="295">
        <f t="shared" si="102"/>
        <v>0</v>
      </c>
      <c r="V111" s="295">
        <f t="shared" si="102"/>
        <v>0</v>
      </c>
      <c r="W111" s="295">
        <f t="shared" si="102"/>
        <v>0</v>
      </c>
      <c r="X111" s="295">
        <f t="shared" si="102"/>
        <v>0</v>
      </c>
      <c r="Y111" s="295">
        <f t="shared" si="102"/>
        <v>0</v>
      </c>
      <c r="Z111" s="295">
        <f t="shared" si="102"/>
        <v>0</v>
      </c>
      <c r="AA111" s="295">
        <f t="shared" si="102"/>
        <v>0</v>
      </c>
      <c r="AB111" s="295">
        <f t="shared" si="102"/>
        <v>0</v>
      </c>
      <c r="AC111" s="295">
        <f t="shared" si="73"/>
        <v>0</v>
      </c>
      <c r="AD111" s="295">
        <f t="shared" si="74"/>
        <v>0</v>
      </c>
      <c r="AE111" s="101" t="b">
        <f t="shared" si="75"/>
        <v>1</v>
      </c>
    </row>
    <row r="112" spans="1:31" x14ac:dyDescent="0.25">
      <c r="A112" s="499" t="s">
        <v>200</v>
      </c>
      <c r="B112" s="294" t="s">
        <v>322</v>
      </c>
      <c r="C112" s="295">
        <f t="shared" ref="C112:O112" si="103">C4+C19+C22+C49+C91+C103</f>
        <v>269042.31433628395</v>
      </c>
      <c r="D112" s="295">
        <f t="shared" si="103"/>
        <v>51000</v>
      </c>
      <c r="E112" s="295">
        <f t="shared" si="103"/>
        <v>-12251.251007266668</v>
      </c>
      <c r="F112" s="295">
        <f t="shared" si="103"/>
        <v>-11726.251007266668</v>
      </c>
      <c r="G112" s="295">
        <f t="shared" si="103"/>
        <v>-9226.2510072666682</v>
      </c>
      <c r="H112" s="295">
        <f t="shared" si="103"/>
        <v>50848.299268421055</v>
      </c>
      <c r="I112" s="295">
        <f t="shared" si="103"/>
        <v>48348.299268421055</v>
      </c>
      <c r="J112" s="295">
        <f t="shared" si="103"/>
        <v>48348.299268421055</v>
      </c>
      <c r="K112" s="295">
        <f t="shared" si="103"/>
        <v>164340.29926842105</v>
      </c>
      <c r="L112" s="295">
        <f t="shared" si="103"/>
        <v>209541.29926842105</v>
      </c>
      <c r="M112" s="295">
        <f t="shared" si="103"/>
        <v>93548.299268421048</v>
      </c>
      <c r="N112" s="295">
        <f t="shared" si="103"/>
        <v>93548.299268421048</v>
      </c>
      <c r="O112" s="295">
        <f t="shared" si="103"/>
        <v>653.2992684210526</v>
      </c>
      <c r="P112" s="295">
        <f>SUM(D112:O112)</f>
        <v>726972.64112556831</v>
      </c>
      <c r="Q112" s="295">
        <f t="shared" ref="Q112:AB112" si="104">Q4+Q19+Q22+Q49+Q91+Q103</f>
        <v>653.2992684210526</v>
      </c>
      <c r="R112" s="295">
        <f t="shared" si="104"/>
        <v>49353.299268421055</v>
      </c>
      <c r="S112" s="295">
        <f t="shared" si="104"/>
        <v>93548.299268421048</v>
      </c>
      <c r="T112" s="295">
        <f t="shared" si="104"/>
        <v>93548.299268421048</v>
      </c>
      <c r="U112" s="295">
        <f t="shared" si="104"/>
        <v>93548.299268421048</v>
      </c>
      <c r="V112" s="295">
        <f t="shared" si="104"/>
        <v>94610.299268421048</v>
      </c>
      <c r="W112" s="295">
        <f t="shared" si="104"/>
        <v>5478.2992684210531</v>
      </c>
      <c r="X112" s="295">
        <f t="shared" si="104"/>
        <v>5478.2992684210531</v>
      </c>
      <c r="Y112" s="295">
        <f t="shared" si="104"/>
        <v>678.2992684210526</v>
      </c>
      <c r="Z112" s="295">
        <f t="shared" si="104"/>
        <v>128.29926842105263</v>
      </c>
      <c r="AA112" s="295">
        <f t="shared" si="104"/>
        <v>128.29926842105263</v>
      </c>
      <c r="AB112" s="295">
        <f t="shared" si="104"/>
        <v>0</v>
      </c>
      <c r="AC112" s="295">
        <f t="shared" si="73"/>
        <v>437153.29195263173</v>
      </c>
      <c r="AD112" s="295">
        <f t="shared" si="74"/>
        <v>1164125.9330782001</v>
      </c>
      <c r="AE112" s="101" t="b">
        <f t="shared" si="75"/>
        <v>0</v>
      </c>
    </row>
    <row r="113" spans="1:31" x14ac:dyDescent="0.25">
      <c r="A113" s="499"/>
      <c r="B113" s="294" t="s">
        <v>323</v>
      </c>
      <c r="C113" s="295">
        <f t="shared" ref="C113:O113" si="105">C5+C20+C23+C50+C92+C104</f>
        <v>93308994.047981814</v>
      </c>
      <c r="D113" s="295">
        <f t="shared" si="105"/>
        <v>0</v>
      </c>
      <c r="E113" s="295">
        <f t="shared" si="105"/>
        <v>163919.1465270473</v>
      </c>
      <c r="F113" s="295">
        <f t="shared" si="105"/>
        <v>163919.1465270473</v>
      </c>
      <c r="G113" s="295">
        <f t="shared" si="105"/>
        <v>163919.1465270473</v>
      </c>
      <c r="H113" s="295">
        <f t="shared" si="105"/>
        <v>163919.1465270473</v>
      </c>
      <c r="I113" s="295">
        <f t="shared" si="105"/>
        <v>163919.1465270473</v>
      </c>
      <c r="J113" s="295">
        <f t="shared" si="105"/>
        <v>163919.1465270473</v>
      </c>
      <c r="K113" s="295">
        <f t="shared" si="105"/>
        <v>163919.1465270473</v>
      </c>
      <c r="L113" s="295">
        <f t="shared" si="105"/>
        <v>163919.1465270473</v>
      </c>
      <c r="M113" s="295">
        <f t="shared" si="105"/>
        <v>163919.1465270473</v>
      </c>
      <c r="N113" s="295">
        <f t="shared" si="105"/>
        <v>163919.1465270473</v>
      </c>
      <c r="O113" s="295">
        <f t="shared" si="105"/>
        <v>163919.1465270473</v>
      </c>
      <c r="P113" s="295">
        <f t="shared" si="71"/>
        <v>1803110.6117975202</v>
      </c>
      <c r="Q113" s="295">
        <f t="shared" ref="Q113:AB113" si="106">Q5+Q20+Q23+Q50+Q92+Q104</f>
        <v>163919.1465270473</v>
      </c>
      <c r="R113" s="295">
        <f t="shared" si="106"/>
        <v>167514.1465270473</v>
      </c>
      <c r="S113" s="295">
        <f t="shared" si="106"/>
        <v>167514.1465270473</v>
      </c>
      <c r="T113" s="295">
        <f t="shared" si="106"/>
        <v>167514.1465270473</v>
      </c>
      <c r="U113" s="295">
        <f t="shared" si="106"/>
        <v>167514.1465270473</v>
      </c>
      <c r="V113" s="295">
        <f t="shared" si="106"/>
        <v>167517.1465270473</v>
      </c>
      <c r="W113" s="295">
        <f t="shared" si="106"/>
        <v>163919.1465270473</v>
      </c>
      <c r="X113" s="295">
        <f t="shared" si="106"/>
        <v>163919.1465270473</v>
      </c>
      <c r="Y113" s="295">
        <f t="shared" si="106"/>
        <v>163919.1465270473</v>
      </c>
      <c r="Z113" s="295">
        <f t="shared" si="106"/>
        <v>163919.1465270473</v>
      </c>
      <c r="AA113" s="295">
        <f t="shared" si="106"/>
        <v>163919.1465270473</v>
      </c>
      <c r="AB113" s="295">
        <f t="shared" si="106"/>
        <v>163919.1465270473</v>
      </c>
      <c r="AC113" s="295">
        <f t="shared" si="73"/>
        <v>1985007.7583245675</v>
      </c>
      <c r="AD113" s="295">
        <f t="shared" si="74"/>
        <v>3788118.3701220877</v>
      </c>
      <c r="AE113" s="101" t="b">
        <f t="shared" si="75"/>
        <v>0</v>
      </c>
    </row>
    <row r="114" spans="1:31" x14ac:dyDescent="0.25">
      <c r="A114" s="499"/>
      <c r="B114" s="294" t="s">
        <v>206</v>
      </c>
      <c r="C114" s="295">
        <f t="shared" ref="C114:O114" si="107">C6+C21+C24+C51+C93+C105</f>
        <v>93578036.362318099</v>
      </c>
      <c r="D114" s="295">
        <f t="shared" si="107"/>
        <v>51000</v>
      </c>
      <c r="E114" s="295">
        <f t="shared" si="107"/>
        <v>151667.89551978064</v>
      </c>
      <c r="F114" s="295">
        <f t="shared" si="107"/>
        <v>152192.89551978064</v>
      </c>
      <c r="G114" s="295">
        <f t="shared" si="107"/>
        <v>154692.89551978064</v>
      </c>
      <c r="H114" s="295">
        <f t="shared" si="107"/>
        <v>214767.44579546835</v>
      </c>
      <c r="I114" s="295">
        <f t="shared" si="107"/>
        <v>212267.44579546835</v>
      </c>
      <c r="J114" s="295">
        <f t="shared" si="107"/>
        <v>212267.44579546835</v>
      </c>
      <c r="K114" s="295">
        <f t="shared" si="107"/>
        <v>328259.44579546835</v>
      </c>
      <c r="L114" s="295">
        <f t="shared" si="107"/>
        <v>373460.44579546835</v>
      </c>
      <c r="M114" s="295">
        <f t="shared" si="107"/>
        <v>257467.44579546835</v>
      </c>
      <c r="N114" s="295">
        <f t="shared" si="107"/>
        <v>257467.44579546835</v>
      </c>
      <c r="O114" s="295">
        <f t="shared" si="107"/>
        <v>164572.44579546835</v>
      </c>
      <c r="P114" s="295">
        <f t="shared" si="71"/>
        <v>2530083.2529230891</v>
      </c>
      <c r="Q114" s="295">
        <f t="shared" ref="Q114:AB114" si="108">Q6+Q21+Q24+Q51+Q93+Q105</f>
        <v>164572.44579546835</v>
      </c>
      <c r="R114" s="295">
        <f t="shared" si="108"/>
        <v>216867.44579546835</v>
      </c>
      <c r="S114" s="295">
        <f t="shared" si="108"/>
        <v>261062.44579546835</v>
      </c>
      <c r="T114" s="295">
        <f t="shared" si="108"/>
        <v>261062.44579546835</v>
      </c>
      <c r="U114" s="295">
        <f t="shared" si="108"/>
        <v>261062.44579546835</v>
      </c>
      <c r="V114" s="295">
        <f t="shared" si="108"/>
        <v>262127.44579546835</v>
      </c>
      <c r="W114" s="295">
        <f t="shared" si="108"/>
        <v>169397.44579546835</v>
      </c>
      <c r="X114" s="295">
        <f t="shared" si="108"/>
        <v>169397.44579546835</v>
      </c>
      <c r="Y114" s="295">
        <f t="shared" si="108"/>
        <v>164597.44579546835</v>
      </c>
      <c r="Z114" s="295">
        <f t="shared" si="108"/>
        <v>164047.44579546835</v>
      </c>
      <c r="AA114" s="295">
        <f t="shared" si="108"/>
        <v>164047.44579546835</v>
      </c>
      <c r="AB114" s="295">
        <f t="shared" si="108"/>
        <v>163919.1465270473</v>
      </c>
      <c r="AC114" s="295">
        <f t="shared" si="73"/>
        <v>2422161.0502771987</v>
      </c>
      <c r="AD114" s="295">
        <f t="shared" si="74"/>
        <v>4952244.3032002877</v>
      </c>
      <c r="AE114" s="101" t="b">
        <f t="shared" si="75"/>
        <v>0</v>
      </c>
    </row>
    <row r="115" spans="1:31" x14ac:dyDescent="0.25">
      <c r="A115" s="95"/>
      <c r="B115" s="99"/>
      <c r="C115" s="99"/>
      <c r="D115" s="301"/>
      <c r="E115" s="301"/>
      <c r="F115" s="301"/>
      <c r="G115" s="301"/>
      <c r="H115" s="301"/>
      <c r="I115" s="301"/>
      <c r="J115" s="301"/>
      <c r="K115" s="301"/>
      <c r="L115" s="301"/>
      <c r="M115" s="301"/>
      <c r="N115" s="301"/>
      <c r="O115" s="301"/>
      <c r="P115" s="302"/>
      <c r="Q115" s="99"/>
      <c r="R115" s="99"/>
      <c r="S115" s="99"/>
      <c r="T115" s="99"/>
      <c r="U115" s="99"/>
      <c r="V115" s="99"/>
      <c r="W115" s="99"/>
      <c r="X115" s="99"/>
      <c r="Y115" s="99"/>
      <c r="Z115" s="99"/>
      <c r="AA115" s="99"/>
      <c r="AB115" s="99"/>
      <c r="AC115" s="99"/>
      <c r="AD115" s="99"/>
    </row>
    <row r="116" spans="1:31" ht="15" customHeight="1" x14ac:dyDescent="0.25">
      <c r="A116" s="495" t="s">
        <v>324</v>
      </c>
      <c r="B116" s="496"/>
      <c r="C116" s="303"/>
      <c r="D116" s="493" t="s">
        <v>283</v>
      </c>
      <c r="E116" s="493"/>
      <c r="F116" s="493"/>
      <c r="G116" s="493"/>
      <c r="H116" s="494"/>
      <c r="I116" s="494"/>
      <c r="J116" s="494"/>
      <c r="K116" s="494"/>
      <c r="L116" s="494"/>
      <c r="M116" s="494"/>
      <c r="N116" s="494"/>
      <c r="O116" s="494"/>
      <c r="P116" s="491" t="s">
        <v>307</v>
      </c>
      <c r="Q116" s="493" t="s">
        <v>284</v>
      </c>
      <c r="R116" s="493"/>
      <c r="S116" s="493"/>
      <c r="T116" s="493"/>
      <c r="U116" s="494"/>
      <c r="V116" s="494"/>
      <c r="W116" s="494"/>
      <c r="X116" s="494"/>
      <c r="Y116" s="494"/>
      <c r="Z116" s="494"/>
      <c r="AA116" s="494"/>
      <c r="AB116" s="494"/>
      <c r="AC116" s="491" t="s">
        <v>308</v>
      </c>
      <c r="AD116" s="491" t="s">
        <v>309</v>
      </c>
    </row>
    <row r="117" spans="1:31" x14ac:dyDescent="0.25">
      <c r="A117" s="497"/>
      <c r="B117" s="498"/>
      <c r="C117" s="304"/>
      <c r="D117" s="293" t="s">
        <v>310</v>
      </c>
      <c r="E117" s="293" t="s">
        <v>311</v>
      </c>
      <c r="F117" s="293" t="s">
        <v>312</v>
      </c>
      <c r="G117" s="293" t="s">
        <v>313</v>
      </c>
      <c r="H117" s="293" t="s">
        <v>314</v>
      </c>
      <c r="I117" s="293" t="s">
        <v>315</v>
      </c>
      <c r="J117" s="293" t="s">
        <v>316</v>
      </c>
      <c r="K117" s="293" t="s">
        <v>317</v>
      </c>
      <c r="L117" s="293" t="s">
        <v>318</v>
      </c>
      <c r="M117" s="293" t="s">
        <v>319</v>
      </c>
      <c r="N117" s="293" t="s">
        <v>320</v>
      </c>
      <c r="O117" s="293" t="s">
        <v>321</v>
      </c>
      <c r="P117" s="491"/>
      <c r="Q117" s="293" t="s">
        <v>310</v>
      </c>
      <c r="R117" s="293" t="s">
        <v>311</v>
      </c>
      <c r="S117" s="293" t="s">
        <v>312</v>
      </c>
      <c r="T117" s="293" t="s">
        <v>313</v>
      </c>
      <c r="U117" s="293" t="s">
        <v>314</v>
      </c>
      <c r="V117" s="293" t="s">
        <v>315</v>
      </c>
      <c r="W117" s="293" t="s">
        <v>316</v>
      </c>
      <c r="X117" s="293" t="s">
        <v>317</v>
      </c>
      <c r="Y117" s="293" t="s">
        <v>318</v>
      </c>
      <c r="Z117" s="293" t="s">
        <v>319</v>
      </c>
      <c r="AA117" s="293" t="s">
        <v>320</v>
      </c>
      <c r="AB117" s="293" t="s">
        <v>321</v>
      </c>
      <c r="AC117" s="491"/>
      <c r="AD117" s="491"/>
    </row>
    <row r="118" spans="1:31" x14ac:dyDescent="0.25">
      <c r="A118" s="492" t="s">
        <v>325</v>
      </c>
      <c r="B118" s="492"/>
      <c r="C118" s="116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295">
        <f>SUM(D118:O118)</f>
        <v>0</v>
      </c>
      <c r="Q118" s="125"/>
      <c r="R118" s="125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295">
        <f>SUM(Q118:AB118)</f>
        <v>0</v>
      </c>
      <c r="AD118" s="295">
        <f>P118+AC118</f>
        <v>0</v>
      </c>
    </row>
    <row r="119" spans="1:31" x14ac:dyDescent="0.25">
      <c r="A119" s="492" t="s">
        <v>326</v>
      </c>
      <c r="B119" s="492"/>
      <c r="C119" s="116"/>
      <c r="D119" s="305"/>
      <c r="E119" s="305"/>
      <c r="F119" s="306"/>
      <c r="G119" s="125"/>
      <c r="H119" s="125"/>
      <c r="I119" s="125"/>
      <c r="J119" s="125"/>
      <c r="K119" s="125"/>
      <c r="L119" s="125"/>
      <c r="M119" s="125"/>
      <c r="N119" s="125"/>
      <c r="O119" s="125"/>
      <c r="P119" s="295">
        <f>SUM(D119:O119)</f>
        <v>0</v>
      </c>
      <c r="Q119" s="125"/>
      <c r="R119" s="125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295">
        <f>SUM(Q119:AB119)</f>
        <v>0</v>
      </c>
      <c r="AD119" s="295">
        <f t="shared" ref="AD119:AD122" si="109">P119+AC119</f>
        <v>0</v>
      </c>
    </row>
    <row r="120" spans="1:31" x14ac:dyDescent="0.25">
      <c r="A120" s="492" t="s">
        <v>327</v>
      </c>
      <c r="B120" s="492"/>
      <c r="C120" s="116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295">
        <f>SUM(D120:O120)</f>
        <v>0</v>
      </c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295">
        <f>SUM(Q120:AB120)</f>
        <v>0</v>
      </c>
      <c r="AD120" s="295">
        <f t="shared" si="109"/>
        <v>0</v>
      </c>
    </row>
    <row r="121" spans="1:31" x14ac:dyDescent="0.25">
      <c r="A121" s="492" t="s">
        <v>328</v>
      </c>
      <c r="B121" s="492"/>
      <c r="C121" s="116"/>
      <c r="D121" s="125"/>
      <c r="E121" s="125"/>
      <c r="F121" s="125"/>
      <c r="G121" s="125"/>
      <c r="H121" s="125"/>
      <c r="I121" s="125"/>
      <c r="J121" s="125"/>
      <c r="K121" s="125"/>
      <c r="L121" s="125"/>
      <c r="M121" s="125"/>
      <c r="N121" s="125"/>
      <c r="O121" s="125"/>
      <c r="P121" s="295">
        <f>SUM(D121:O121)</f>
        <v>0</v>
      </c>
      <c r="Q121" s="125"/>
      <c r="R121" s="125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295">
        <f>SUM(Q121:AB121)</f>
        <v>0</v>
      </c>
      <c r="AD121" s="295">
        <f t="shared" si="109"/>
        <v>0</v>
      </c>
    </row>
    <row r="122" spans="1:31" x14ac:dyDescent="0.25">
      <c r="A122" s="492" t="s">
        <v>329</v>
      </c>
      <c r="B122" s="492"/>
      <c r="C122" s="116"/>
      <c r="D122" s="125">
        <v>0</v>
      </c>
      <c r="E122" s="125">
        <v>0</v>
      </c>
      <c r="F122" s="125">
        <v>0</v>
      </c>
      <c r="G122" s="125">
        <v>0</v>
      </c>
      <c r="H122" s="125">
        <v>0</v>
      </c>
      <c r="I122" s="125">
        <v>0</v>
      </c>
      <c r="J122" s="125">
        <v>0</v>
      </c>
      <c r="K122" s="125">
        <v>0</v>
      </c>
      <c r="L122" s="125">
        <v>0</v>
      </c>
      <c r="M122" s="125">
        <v>0</v>
      </c>
      <c r="N122" s="125">
        <v>0</v>
      </c>
      <c r="O122" s="125">
        <v>0</v>
      </c>
      <c r="P122" s="295">
        <f>SUM(D122:O122)</f>
        <v>0</v>
      </c>
      <c r="Q122" s="125">
        <v>0</v>
      </c>
      <c r="R122" s="125">
        <v>0</v>
      </c>
      <c r="S122" s="125">
        <v>0</v>
      </c>
      <c r="T122" s="125">
        <v>0</v>
      </c>
      <c r="U122" s="125">
        <v>0</v>
      </c>
      <c r="V122" s="125">
        <v>0</v>
      </c>
      <c r="W122" s="125">
        <v>0</v>
      </c>
      <c r="X122" s="125">
        <v>0</v>
      </c>
      <c r="Y122" s="125">
        <v>0</v>
      </c>
      <c r="Z122" s="125">
        <v>0</v>
      </c>
      <c r="AA122" s="125">
        <v>0</v>
      </c>
      <c r="AB122" s="125">
        <v>0</v>
      </c>
      <c r="AC122" s="295">
        <f>SUM(Q122:AB122)</f>
        <v>0</v>
      </c>
      <c r="AD122" s="295">
        <f t="shared" si="109"/>
        <v>0</v>
      </c>
    </row>
    <row r="124" spans="1:31" ht="15" customHeight="1" x14ac:dyDescent="0.25">
      <c r="B124" s="489" t="s">
        <v>304</v>
      </c>
      <c r="C124" s="490"/>
      <c r="D124" s="307" t="s">
        <v>297</v>
      </c>
      <c r="E124" s="307" t="s">
        <v>297</v>
      </c>
      <c r="F124" s="307" t="str">
        <f>IF(IPOTEZE!$C$7='Grafic fizic'!G81,"x","")</f>
        <v/>
      </c>
      <c r="G124" s="307" t="str">
        <f>IF(IPOTEZE!$C$7='Grafic fizic'!H81,"x","")</f>
        <v/>
      </c>
      <c r="H124" s="307" t="str">
        <f>IF(IPOTEZE!$C$7='Grafic fizic'!I81,"x","")</f>
        <v/>
      </c>
      <c r="I124" s="307" t="str">
        <f>IF(IPOTEZE!$C$7='Grafic fizic'!J81,"x","")</f>
        <v/>
      </c>
      <c r="J124" s="307" t="str">
        <f>IF(IPOTEZE!$C$7='Grafic fizic'!K81,"x","")</f>
        <v/>
      </c>
      <c r="K124" s="307" t="str">
        <f>IF(IPOTEZE!$C$7='Grafic fizic'!L81,"x","")</f>
        <v/>
      </c>
      <c r="L124" s="307" t="str">
        <f>IF(IPOTEZE!$C$7='Grafic fizic'!M81,"x","")</f>
        <v/>
      </c>
      <c r="M124" s="307" t="str">
        <f>IF(IPOTEZE!$C$7='Grafic fizic'!N81,"x","")</f>
        <v/>
      </c>
      <c r="N124" s="307" t="str">
        <f>IF(IPOTEZE!$C$7='Grafic fizic'!O81,"x","")</f>
        <v/>
      </c>
      <c r="O124" s="307" t="str">
        <f>IF(IPOTEZE!$C$7='Grafic fizic'!P81,"x","")</f>
        <v/>
      </c>
      <c r="Q124" s="307" t="str">
        <f>IF(IPOTEZE!$C$7='Grafic fizic'!Q81,"x","")</f>
        <v/>
      </c>
      <c r="R124" s="307" t="str">
        <f>IF(IPOTEZE!$C$7='Grafic fizic'!R81,"x","")</f>
        <v/>
      </c>
      <c r="S124" s="307" t="str">
        <f>IF(IPOTEZE!$C$7='Grafic fizic'!S81,"x","")</f>
        <v/>
      </c>
      <c r="T124" s="307" t="str">
        <f>IF(IPOTEZE!$C$7='Grafic fizic'!T81,"x","")</f>
        <v/>
      </c>
      <c r="U124" s="307" t="str">
        <f>IF(IPOTEZE!$C$7='Grafic fizic'!U81,"x","")</f>
        <v/>
      </c>
      <c r="V124" s="307" t="str">
        <f>IF(IPOTEZE!$C$7='Grafic fizic'!V81,"x","")</f>
        <v/>
      </c>
      <c r="W124" s="307" t="str">
        <f>IF(IPOTEZE!$C$7='Grafic fizic'!W81,"x","")</f>
        <v/>
      </c>
      <c r="X124" s="307" t="str">
        <f>IF(IPOTEZE!$C$7='Grafic fizic'!X81,"x","")</f>
        <v/>
      </c>
      <c r="Y124" s="307" t="str">
        <f>IF(IPOTEZE!$C$7='Grafic fizic'!Y81,"x","")</f>
        <v/>
      </c>
      <c r="Z124" s="307" t="str">
        <f>IF(IPOTEZE!$C$7='Grafic fizic'!Z81,"x","")</f>
        <v/>
      </c>
      <c r="AA124" s="307" t="str">
        <f>IF(IPOTEZE!$C$7='Grafic fizic'!AA81,"x","")</f>
        <v/>
      </c>
      <c r="AB124" s="307" t="str">
        <f>IF(IPOTEZE!$C$7='Grafic fizic'!AB81,"x","")</f>
        <v/>
      </c>
    </row>
    <row r="125" spans="1:31" ht="15" customHeight="1" x14ac:dyDescent="0.25">
      <c r="B125" s="489" t="s">
        <v>305</v>
      </c>
      <c r="C125" s="490"/>
      <c r="D125" s="308"/>
      <c r="E125" s="308"/>
      <c r="F125" s="308"/>
      <c r="G125" s="309"/>
      <c r="H125" s="309"/>
      <c r="I125" s="309"/>
      <c r="J125" s="309"/>
      <c r="K125" s="309"/>
      <c r="L125" s="309"/>
      <c r="M125" s="309" t="s">
        <v>297</v>
      </c>
      <c r="N125" s="309"/>
      <c r="O125" s="309"/>
      <c r="Q125" s="308" t="s">
        <v>297</v>
      </c>
      <c r="R125" s="308"/>
      <c r="S125" s="308"/>
      <c r="T125" s="308" t="s">
        <v>297</v>
      </c>
      <c r="U125" s="308"/>
      <c r="V125" s="308" t="s">
        <v>297</v>
      </c>
      <c r="W125" s="308"/>
      <c r="X125" s="308"/>
      <c r="Y125" s="308"/>
      <c r="Z125" s="308"/>
      <c r="AA125" s="308"/>
      <c r="AB125" s="308"/>
    </row>
    <row r="127" spans="1:31" ht="13.5" customHeight="1" x14ac:dyDescent="0.25">
      <c r="B127" s="310"/>
      <c r="C127" s="310"/>
      <c r="D127" s="310"/>
      <c r="E127" s="310"/>
      <c r="F127" s="310"/>
      <c r="G127" s="310"/>
      <c r="H127" s="310"/>
      <c r="I127" s="310"/>
      <c r="J127" s="310"/>
      <c r="K127" s="310"/>
      <c r="L127" s="310"/>
      <c r="M127" s="310"/>
      <c r="N127" s="310"/>
      <c r="O127" s="310"/>
      <c r="P127" s="310"/>
      <c r="Q127" s="310"/>
      <c r="R127" s="310"/>
      <c r="S127" s="310"/>
      <c r="T127" s="310"/>
      <c r="U127" s="310"/>
      <c r="V127" s="310"/>
      <c r="W127" s="310"/>
      <c r="X127" s="310"/>
      <c r="Y127" s="310"/>
      <c r="Z127" s="310"/>
      <c r="AA127" s="310"/>
      <c r="AB127" s="310"/>
      <c r="AC127" s="310"/>
      <c r="AD127" s="310"/>
      <c r="AE127" s="310"/>
    </row>
    <row r="128" spans="1:31" ht="15" customHeight="1" x14ac:dyDescent="0.25">
      <c r="B128" s="310"/>
      <c r="C128" s="310" t="s">
        <v>338</v>
      </c>
      <c r="D128" s="311">
        <f>(D6+D21+D57+D60+D63+D66+D69+D96+D78+D81+D84+D87+D90+D102)*1.19</f>
        <v>0</v>
      </c>
      <c r="E128" s="311">
        <f t="shared" ref="E128:O128" si="110">(E6+E21+E57+E60+E63+E66+E69+E96+E78+E81+E84+E87+E90+E102)*1.19</f>
        <v>0</v>
      </c>
      <c r="F128" s="311">
        <f t="shared" si="110"/>
        <v>624.75</v>
      </c>
      <c r="G128" s="311">
        <f t="shared" si="110"/>
        <v>3599.75</v>
      </c>
      <c r="H128" s="311">
        <f t="shared" si="110"/>
        <v>57976.799999999996</v>
      </c>
      <c r="I128" s="311">
        <f t="shared" si="110"/>
        <v>55001.799999999996</v>
      </c>
      <c r="J128" s="311">
        <f t="shared" si="110"/>
        <v>55001.799999999996</v>
      </c>
      <c r="K128" s="311">
        <f t="shared" si="110"/>
        <v>193032.28</v>
      </c>
      <c r="L128" s="311">
        <f t="shared" si="110"/>
        <v>246821.47</v>
      </c>
      <c r="M128" s="311">
        <f t="shared" si="110"/>
        <v>108789.79999999999</v>
      </c>
      <c r="N128" s="311">
        <f t="shared" si="110"/>
        <v>108789.79999999999</v>
      </c>
      <c r="O128" s="311">
        <f t="shared" si="110"/>
        <v>624.75</v>
      </c>
      <c r="P128" s="311">
        <f t="shared" ref="P128:AC128" si="111">(P6+P21+P57+P60+P63+P66+P69+P96)*1.24</f>
        <v>858638</v>
      </c>
      <c r="Q128" s="311">
        <f>(Q6+Q21+Q57+Q60+Q63+Q66+Q69+Q96+Q78+Q81+Q84+Q87+Q90+Q102)*1.19</f>
        <v>624.75</v>
      </c>
      <c r="R128" s="311">
        <f t="shared" ref="R128:AB128" si="112">(R6+R21+R57+R60+R63+R66+R69+R96+R78+R81+R84+R87+R90+R102)*1.19</f>
        <v>59285.799999999996</v>
      </c>
      <c r="S128" s="311">
        <f t="shared" si="112"/>
        <v>113067.84999999999</v>
      </c>
      <c r="T128" s="311">
        <f t="shared" si="112"/>
        <v>113067.84999999999</v>
      </c>
      <c r="U128" s="311">
        <f t="shared" si="112"/>
        <v>113067.84999999999</v>
      </c>
      <c r="V128" s="311">
        <f t="shared" si="112"/>
        <v>114335.2</v>
      </c>
      <c r="W128" s="311">
        <f t="shared" si="112"/>
        <v>6366.5</v>
      </c>
      <c r="X128" s="311">
        <f t="shared" si="112"/>
        <v>6366.5</v>
      </c>
      <c r="Y128" s="311">
        <f t="shared" si="112"/>
        <v>654.5</v>
      </c>
      <c r="Z128" s="311">
        <f t="shared" si="112"/>
        <v>0</v>
      </c>
      <c r="AA128" s="311">
        <f t="shared" si="112"/>
        <v>0</v>
      </c>
      <c r="AB128" s="311">
        <f t="shared" si="112"/>
        <v>0</v>
      </c>
      <c r="AC128" s="311">
        <f t="shared" si="111"/>
        <v>543082.80000000005</v>
      </c>
      <c r="AD128" s="311">
        <f>P128+AC128</f>
        <v>1401720.8</v>
      </c>
      <c r="AE128" s="310"/>
    </row>
    <row r="129" spans="2:31" ht="10.5" customHeight="1" x14ac:dyDescent="0.25">
      <c r="B129" s="310"/>
      <c r="C129" s="310" t="s">
        <v>339</v>
      </c>
      <c r="D129" s="311">
        <f>(D24+D72)*1.19</f>
        <v>60690</v>
      </c>
      <c r="E129" s="311">
        <f t="shared" ref="E129:O129" si="113">(E24+E72)*1.19</f>
        <v>-14578.988698647334</v>
      </c>
      <c r="F129" s="311">
        <f t="shared" si="113"/>
        <v>-14578.988698647334</v>
      </c>
      <c r="G129" s="311">
        <f t="shared" si="113"/>
        <v>-14578.988698647334</v>
      </c>
      <c r="H129" s="311">
        <f t="shared" si="113"/>
        <v>2532.6761294210523</v>
      </c>
      <c r="I129" s="311">
        <f t="shared" si="113"/>
        <v>2532.6761294210523</v>
      </c>
      <c r="J129" s="311">
        <f t="shared" si="113"/>
        <v>2532.6761294210523</v>
      </c>
      <c r="K129" s="311">
        <f t="shared" si="113"/>
        <v>2532.6761294210523</v>
      </c>
      <c r="L129" s="311">
        <f t="shared" si="113"/>
        <v>2532.6761294210523</v>
      </c>
      <c r="M129" s="311">
        <f t="shared" si="113"/>
        <v>2532.6761294210523</v>
      </c>
      <c r="N129" s="311">
        <f t="shared" si="113"/>
        <v>2532.6761294210523</v>
      </c>
      <c r="O129" s="311">
        <f t="shared" si="113"/>
        <v>152.67612942105262</v>
      </c>
      <c r="P129" s="311">
        <f t="shared" ref="P129:AD129" si="114">(P24+P72+P102)*1.24</f>
        <v>42808.074995704825</v>
      </c>
      <c r="Q129" s="311">
        <f>(Q24+Q72)*1.19</f>
        <v>152.67612942105262</v>
      </c>
      <c r="R129" s="311">
        <f t="shared" ref="R129:AB129" si="115">(R24+R72)*1.19</f>
        <v>3722.6761294210523</v>
      </c>
      <c r="S129" s="311">
        <f t="shared" si="115"/>
        <v>2532.6761294210523</v>
      </c>
      <c r="T129" s="311">
        <f t="shared" si="115"/>
        <v>2532.6761294210523</v>
      </c>
      <c r="U129" s="311">
        <f t="shared" si="115"/>
        <v>2532.6761294210523</v>
      </c>
      <c r="V129" s="311">
        <f t="shared" si="115"/>
        <v>2532.6761294210523</v>
      </c>
      <c r="W129" s="311">
        <f t="shared" si="115"/>
        <v>152.67612942105262</v>
      </c>
      <c r="X129" s="311">
        <f t="shared" si="115"/>
        <v>152.67612942105262</v>
      </c>
      <c r="Y129" s="311">
        <f t="shared" si="115"/>
        <v>152.67612942105262</v>
      </c>
      <c r="Z129" s="311">
        <f t="shared" si="115"/>
        <v>152.67612942105262</v>
      </c>
      <c r="AA129" s="311">
        <f t="shared" si="115"/>
        <v>152.67612942105262</v>
      </c>
      <c r="AB129" s="311">
        <f t="shared" si="115"/>
        <v>0</v>
      </c>
      <c r="AC129" s="311">
        <f t="shared" si="114"/>
        <v>21280.002021263161</v>
      </c>
      <c r="AD129" s="311">
        <f t="shared" si="114"/>
        <v>64088.077016967989</v>
      </c>
      <c r="AE129" s="310"/>
    </row>
    <row r="130" spans="2:31" ht="17.25" customHeight="1" x14ac:dyDescent="0.25">
      <c r="B130" s="310"/>
      <c r="C130" s="310"/>
      <c r="D130" s="311"/>
      <c r="E130" s="311"/>
      <c r="F130" s="311"/>
      <c r="G130" s="311"/>
      <c r="H130" s="311"/>
      <c r="I130" s="311"/>
      <c r="J130" s="311"/>
      <c r="K130" s="311"/>
      <c r="L130" s="311"/>
      <c r="M130" s="311"/>
      <c r="N130" s="311"/>
      <c r="O130" s="311"/>
      <c r="P130" s="311">
        <f t="shared" ref="P130:P132" si="116">SUM(D130:O130)</f>
        <v>0</v>
      </c>
      <c r="Q130" s="311"/>
      <c r="R130" s="311"/>
      <c r="S130" s="311"/>
      <c r="T130" s="311"/>
      <c r="U130" s="311"/>
      <c r="V130" s="311"/>
      <c r="W130" s="311"/>
      <c r="X130" s="311"/>
      <c r="Y130" s="311"/>
      <c r="Z130" s="311"/>
      <c r="AA130" s="311"/>
      <c r="AB130" s="311"/>
      <c r="AC130" s="311">
        <f t="shared" ref="AC130:AC132" si="117">SUM(Q130:AB130)</f>
        <v>0</v>
      </c>
      <c r="AD130" s="311">
        <f t="shared" ref="AD130:AD132" si="118">P130+AC130</f>
        <v>0</v>
      </c>
      <c r="AE130" s="310"/>
    </row>
    <row r="131" spans="2:31" ht="12" customHeight="1" x14ac:dyDescent="0.25">
      <c r="B131" s="310"/>
      <c r="C131" s="310" t="s">
        <v>340</v>
      </c>
      <c r="D131" s="311">
        <f>D99</f>
        <v>0</v>
      </c>
      <c r="E131" s="311">
        <f t="shared" ref="E131:AB131" si="119">E99</f>
        <v>163919.1465270473</v>
      </c>
      <c r="F131" s="311">
        <f t="shared" si="119"/>
        <v>163919.1465270473</v>
      </c>
      <c r="G131" s="311">
        <f t="shared" si="119"/>
        <v>163919.1465270473</v>
      </c>
      <c r="H131" s="311">
        <f t="shared" si="119"/>
        <v>163919.1465270473</v>
      </c>
      <c r="I131" s="311">
        <f t="shared" si="119"/>
        <v>163919.1465270473</v>
      </c>
      <c r="J131" s="311">
        <f t="shared" si="119"/>
        <v>163919.1465270473</v>
      </c>
      <c r="K131" s="311">
        <f t="shared" si="119"/>
        <v>163919.1465270473</v>
      </c>
      <c r="L131" s="311">
        <f t="shared" si="119"/>
        <v>163919.1465270473</v>
      </c>
      <c r="M131" s="311">
        <f t="shared" si="119"/>
        <v>163919.1465270473</v>
      </c>
      <c r="N131" s="311">
        <f t="shared" si="119"/>
        <v>163919.1465270473</v>
      </c>
      <c r="O131" s="311">
        <f t="shared" si="119"/>
        <v>163919.1465270473</v>
      </c>
      <c r="P131" s="311">
        <f t="shared" si="116"/>
        <v>1803110.6117975202</v>
      </c>
      <c r="Q131" s="311">
        <f t="shared" si="119"/>
        <v>163919.1465270473</v>
      </c>
      <c r="R131" s="311">
        <f t="shared" si="119"/>
        <v>163919.1465270473</v>
      </c>
      <c r="S131" s="311">
        <f t="shared" si="119"/>
        <v>163919.1465270473</v>
      </c>
      <c r="T131" s="311">
        <f t="shared" si="119"/>
        <v>163919.1465270473</v>
      </c>
      <c r="U131" s="311">
        <f t="shared" si="119"/>
        <v>163919.1465270473</v>
      </c>
      <c r="V131" s="311">
        <f t="shared" si="119"/>
        <v>163919.1465270473</v>
      </c>
      <c r="W131" s="311">
        <f t="shared" si="119"/>
        <v>163919.1465270473</v>
      </c>
      <c r="X131" s="311">
        <f t="shared" si="119"/>
        <v>163919.1465270473</v>
      </c>
      <c r="Y131" s="311">
        <f t="shared" si="119"/>
        <v>163919.1465270473</v>
      </c>
      <c r="Z131" s="311">
        <f t="shared" si="119"/>
        <v>163919.1465270473</v>
      </c>
      <c r="AA131" s="311">
        <f t="shared" si="119"/>
        <v>163919.1465270473</v>
      </c>
      <c r="AB131" s="311">
        <f t="shared" si="119"/>
        <v>163919.1465270473</v>
      </c>
      <c r="AC131" s="311">
        <f t="shared" si="117"/>
        <v>1967029.7583245675</v>
      </c>
      <c r="AD131" s="311">
        <f t="shared" si="118"/>
        <v>3770140.3701220877</v>
      </c>
      <c r="AE131" s="310"/>
    </row>
    <row r="132" spans="2:31" ht="18.75" customHeight="1" x14ac:dyDescent="0.25">
      <c r="B132" s="310"/>
      <c r="C132" s="310" t="s">
        <v>337</v>
      </c>
      <c r="D132" s="311"/>
      <c r="E132" s="311"/>
      <c r="F132" s="311"/>
      <c r="G132" s="311"/>
      <c r="H132" s="311"/>
      <c r="I132" s="311"/>
      <c r="J132" s="311"/>
      <c r="K132" s="311"/>
      <c r="L132" s="311"/>
      <c r="M132" s="311"/>
      <c r="N132" s="311"/>
      <c r="O132" s="311"/>
      <c r="P132" s="311">
        <f t="shared" si="116"/>
        <v>0</v>
      </c>
      <c r="Q132" s="311"/>
      <c r="R132" s="311"/>
      <c r="S132" s="311"/>
      <c r="T132" s="311"/>
      <c r="U132" s="311"/>
      <c r="V132" s="311"/>
      <c r="W132" s="311"/>
      <c r="X132" s="311"/>
      <c r="Y132" s="311"/>
      <c r="Z132" s="311"/>
      <c r="AA132" s="311"/>
      <c r="AB132" s="311"/>
      <c r="AC132" s="311">
        <f t="shared" si="117"/>
        <v>0</v>
      </c>
      <c r="AD132" s="311">
        <f t="shared" si="118"/>
        <v>0</v>
      </c>
      <c r="AE132" s="310"/>
    </row>
    <row r="133" spans="2:31" ht="3.75" customHeight="1" x14ac:dyDescent="0.25">
      <c r="B133" s="312"/>
      <c r="C133" s="312"/>
      <c r="D133" s="312"/>
      <c r="E133" s="312"/>
      <c r="F133" s="312"/>
      <c r="G133" s="312"/>
      <c r="H133" s="312"/>
      <c r="I133" s="312"/>
      <c r="J133" s="312"/>
      <c r="K133" s="312"/>
      <c r="L133" s="312"/>
      <c r="M133" s="312"/>
      <c r="N133" s="312"/>
      <c r="O133" s="312"/>
      <c r="P133" s="312"/>
      <c r="Q133" s="312"/>
      <c r="R133" s="312"/>
      <c r="S133" s="312"/>
      <c r="T133" s="312"/>
      <c r="U133" s="312"/>
      <c r="V133" s="312"/>
      <c r="W133" s="312"/>
      <c r="X133" s="312"/>
      <c r="Y133" s="312"/>
      <c r="Z133" s="312"/>
      <c r="AA133" s="312"/>
      <c r="AB133" s="312"/>
      <c r="AC133" s="312"/>
      <c r="AD133" s="313">
        <f>SUM(AD128:AD132)</f>
        <v>5235949.2471390553</v>
      </c>
      <c r="AE133" s="312"/>
    </row>
    <row r="134" spans="2:31" ht="13.5" thickBot="1" x14ac:dyDescent="0.3">
      <c r="B134" s="314"/>
      <c r="C134" s="315" t="s">
        <v>341</v>
      </c>
      <c r="D134" s="314"/>
      <c r="E134" s="314"/>
      <c r="F134" s="314"/>
      <c r="G134" s="314"/>
      <c r="H134" s="314"/>
      <c r="I134" s="314"/>
      <c r="J134" s="314"/>
      <c r="K134" s="314"/>
      <c r="L134" s="314"/>
      <c r="M134" s="314"/>
      <c r="N134" s="314"/>
      <c r="O134" s="314"/>
      <c r="P134" s="314"/>
      <c r="Q134" s="314"/>
      <c r="R134" s="314"/>
      <c r="S134" s="314"/>
      <c r="T134" s="314"/>
      <c r="U134" s="314"/>
      <c r="V134" s="314"/>
      <c r="W134" s="314"/>
      <c r="X134" s="314"/>
      <c r="Y134" s="314"/>
      <c r="Z134" s="314"/>
      <c r="AA134" s="314"/>
      <c r="AB134" s="314"/>
      <c r="AC134" s="314"/>
      <c r="AD134" s="314"/>
      <c r="AE134" s="314"/>
    </row>
    <row r="135" spans="2:31" ht="13.5" thickBot="1" x14ac:dyDescent="0.3">
      <c r="B135" s="314"/>
      <c r="C135" s="316" t="s">
        <v>338</v>
      </c>
      <c r="D135" s="317">
        <f>D128</f>
        <v>0</v>
      </c>
      <c r="E135" s="317">
        <f t="shared" ref="E135:AB135" si="120">E128</f>
        <v>0</v>
      </c>
      <c r="F135" s="317">
        <f t="shared" si="120"/>
        <v>624.75</v>
      </c>
      <c r="G135" s="317">
        <f t="shared" si="120"/>
        <v>3599.75</v>
      </c>
      <c r="H135" s="317">
        <f t="shared" si="120"/>
        <v>57976.799999999996</v>
      </c>
      <c r="I135" s="317">
        <f t="shared" si="120"/>
        <v>55001.799999999996</v>
      </c>
      <c r="J135" s="317">
        <f t="shared" si="120"/>
        <v>55001.799999999996</v>
      </c>
      <c r="K135" s="317">
        <f t="shared" si="120"/>
        <v>193032.28</v>
      </c>
      <c r="L135" s="317">
        <f t="shared" si="120"/>
        <v>246821.47</v>
      </c>
      <c r="M135" s="317">
        <f t="shared" si="120"/>
        <v>108789.79999999999</v>
      </c>
      <c r="N135" s="317">
        <f t="shared" si="120"/>
        <v>108789.79999999999</v>
      </c>
      <c r="O135" s="317">
        <f t="shared" si="120"/>
        <v>624.75</v>
      </c>
      <c r="P135" s="318">
        <f>SUM(D135:O135)</f>
        <v>830263</v>
      </c>
      <c r="Q135" s="317">
        <f t="shared" si="120"/>
        <v>624.75</v>
      </c>
      <c r="R135" s="317">
        <f t="shared" si="120"/>
        <v>59285.799999999996</v>
      </c>
      <c r="S135" s="317">
        <f t="shared" si="120"/>
        <v>113067.84999999999</v>
      </c>
      <c r="T135" s="317">
        <f t="shared" si="120"/>
        <v>113067.84999999999</v>
      </c>
      <c r="U135" s="317">
        <f t="shared" si="120"/>
        <v>113067.84999999999</v>
      </c>
      <c r="V135" s="317">
        <f t="shared" si="120"/>
        <v>114335.2</v>
      </c>
      <c r="W135" s="317">
        <f t="shared" si="120"/>
        <v>6366.5</v>
      </c>
      <c r="X135" s="317">
        <f t="shared" si="120"/>
        <v>6366.5</v>
      </c>
      <c r="Y135" s="317">
        <f t="shared" si="120"/>
        <v>654.5</v>
      </c>
      <c r="Z135" s="317">
        <f t="shared" si="120"/>
        <v>0</v>
      </c>
      <c r="AA135" s="317">
        <f t="shared" si="120"/>
        <v>0</v>
      </c>
      <c r="AB135" s="317">
        <f t="shared" si="120"/>
        <v>0</v>
      </c>
      <c r="AC135" s="318">
        <f>SUM(Q135:AB135)</f>
        <v>526836.80000000005</v>
      </c>
      <c r="AD135" s="319">
        <f>P135+AC135</f>
        <v>1357099.8</v>
      </c>
      <c r="AE135" s="314"/>
    </row>
    <row r="136" spans="2:31" ht="13.5" thickBot="1" x14ac:dyDescent="0.3">
      <c r="B136" s="314"/>
      <c r="C136" s="320" t="s">
        <v>339</v>
      </c>
      <c r="D136" s="321">
        <f>D129+D131+D132</f>
        <v>60690</v>
      </c>
      <c r="E136" s="321">
        <f t="shared" ref="E136:AB136" si="121">E129+E131+E132</f>
        <v>149340.15782839997</v>
      </c>
      <c r="F136" s="321">
        <f t="shared" si="121"/>
        <v>149340.15782839997</v>
      </c>
      <c r="G136" s="321">
        <f t="shared" si="121"/>
        <v>149340.15782839997</v>
      </c>
      <c r="H136" s="321">
        <f t="shared" si="121"/>
        <v>166451.82265646834</v>
      </c>
      <c r="I136" s="321">
        <f t="shared" si="121"/>
        <v>166451.82265646834</v>
      </c>
      <c r="J136" s="321">
        <f t="shared" si="121"/>
        <v>166451.82265646834</v>
      </c>
      <c r="K136" s="321">
        <f t="shared" si="121"/>
        <v>166451.82265646834</v>
      </c>
      <c r="L136" s="321">
        <f t="shared" si="121"/>
        <v>166451.82265646834</v>
      </c>
      <c r="M136" s="321">
        <f t="shared" si="121"/>
        <v>166451.82265646834</v>
      </c>
      <c r="N136" s="321">
        <f t="shared" si="121"/>
        <v>166451.82265646834</v>
      </c>
      <c r="O136" s="321">
        <f t="shared" si="121"/>
        <v>164071.82265646834</v>
      </c>
      <c r="P136" s="322">
        <f>SUM(D136:O136)</f>
        <v>1837945.0547369462</v>
      </c>
      <c r="Q136" s="321">
        <f t="shared" si="121"/>
        <v>164071.82265646834</v>
      </c>
      <c r="R136" s="321">
        <f t="shared" si="121"/>
        <v>167641.82265646834</v>
      </c>
      <c r="S136" s="321">
        <f t="shared" si="121"/>
        <v>166451.82265646834</v>
      </c>
      <c r="T136" s="321">
        <f t="shared" si="121"/>
        <v>166451.82265646834</v>
      </c>
      <c r="U136" s="321">
        <f t="shared" si="121"/>
        <v>166451.82265646834</v>
      </c>
      <c r="V136" s="321">
        <f t="shared" si="121"/>
        <v>166451.82265646834</v>
      </c>
      <c r="W136" s="321">
        <f t="shared" si="121"/>
        <v>164071.82265646834</v>
      </c>
      <c r="X136" s="321">
        <f t="shared" si="121"/>
        <v>164071.82265646834</v>
      </c>
      <c r="Y136" s="321">
        <f t="shared" si="121"/>
        <v>164071.82265646834</v>
      </c>
      <c r="Z136" s="321">
        <f t="shared" si="121"/>
        <v>164071.82265646834</v>
      </c>
      <c r="AA136" s="321">
        <f t="shared" si="121"/>
        <v>164071.82265646834</v>
      </c>
      <c r="AB136" s="321">
        <f t="shared" si="121"/>
        <v>163919.1465270473</v>
      </c>
      <c r="AC136" s="323">
        <f>SUM(Q136:AB136)</f>
        <v>1981799.1957481988</v>
      </c>
      <c r="AD136" s="324">
        <f>P136+AC136</f>
        <v>3819744.250485145</v>
      </c>
      <c r="AE136" s="314"/>
    </row>
    <row r="137" spans="2:31" x14ac:dyDescent="0.25">
      <c r="B137" s="325">
        <f>'Bugetul indicativ (90%)'!E55</f>
        <v>4.9226999999999999</v>
      </c>
      <c r="C137" s="314"/>
      <c r="D137" s="326"/>
      <c r="E137" s="326"/>
      <c r="F137" s="326"/>
      <c r="G137" s="326"/>
      <c r="H137" s="326"/>
      <c r="I137" s="326"/>
      <c r="J137" s="326"/>
      <c r="K137" s="326"/>
      <c r="L137" s="326"/>
      <c r="M137" s="326"/>
      <c r="N137" s="326"/>
      <c r="O137" s="326"/>
      <c r="P137" s="326"/>
      <c r="Q137" s="326"/>
      <c r="R137" s="326"/>
      <c r="S137" s="326"/>
      <c r="T137" s="326"/>
      <c r="U137" s="326"/>
      <c r="V137" s="326"/>
      <c r="W137" s="326"/>
      <c r="X137" s="326"/>
      <c r="Y137" s="326"/>
      <c r="Z137" s="326"/>
      <c r="AA137" s="326"/>
      <c r="AB137" s="326"/>
      <c r="AC137" s="326"/>
      <c r="AD137" s="326"/>
      <c r="AE137" s="314"/>
    </row>
    <row r="138" spans="2:31" ht="13.5" thickBot="1" x14ac:dyDescent="0.3">
      <c r="B138" s="314"/>
      <c r="C138" s="315" t="s">
        <v>342</v>
      </c>
      <c r="D138" s="314"/>
      <c r="E138" s="314"/>
      <c r="F138" s="314"/>
      <c r="G138" s="314"/>
      <c r="H138" s="314"/>
      <c r="I138" s="314"/>
      <c r="J138" s="314"/>
      <c r="K138" s="314"/>
      <c r="L138" s="314"/>
      <c r="M138" s="314"/>
      <c r="N138" s="314"/>
      <c r="O138" s="314"/>
      <c r="P138" s="314" t="s">
        <v>344</v>
      </c>
      <c r="Q138" s="314"/>
      <c r="R138" s="314"/>
      <c r="S138" s="314"/>
      <c r="T138" s="314"/>
      <c r="U138" s="314"/>
      <c r="V138" s="314"/>
      <c r="W138" s="314"/>
      <c r="X138" s="314"/>
      <c r="Y138" s="314"/>
      <c r="Z138" s="314"/>
      <c r="AA138" s="314"/>
      <c r="AB138" s="314"/>
      <c r="AC138" s="314" t="s">
        <v>345</v>
      </c>
      <c r="AD138" s="314" t="s">
        <v>346</v>
      </c>
      <c r="AE138" s="314"/>
    </row>
    <row r="139" spans="2:31" x14ac:dyDescent="0.25">
      <c r="B139" s="314"/>
      <c r="C139" s="327" t="s">
        <v>343</v>
      </c>
      <c r="D139" s="317">
        <f>D135*$B$137</f>
        <v>0</v>
      </c>
      <c r="E139" s="317">
        <f t="shared" ref="E139:O139" si="122">E135*$B$137</f>
        <v>0</v>
      </c>
      <c r="F139" s="317">
        <f t="shared" si="122"/>
        <v>3075.4568249999998</v>
      </c>
      <c r="G139" s="317">
        <f t="shared" si="122"/>
        <v>17720.489324999999</v>
      </c>
      <c r="H139" s="317">
        <f t="shared" si="122"/>
        <v>285402.39335999999</v>
      </c>
      <c r="I139" s="317">
        <f t="shared" si="122"/>
        <v>270757.36085999996</v>
      </c>
      <c r="J139" s="317">
        <f t="shared" si="122"/>
        <v>270757.36085999996</v>
      </c>
      <c r="K139" s="317">
        <f t="shared" si="122"/>
        <v>950240.00475600001</v>
      </c>
      <c r="L139" s="317">
        <f t="shared" si="122"/>
        <v>1215028.0503690001</v>
      </c>
      <c r="M139" s="317">
        <f t="shared" si="122"/>
        <v>535539.54845999996</v>
      </c>
      <c r="N139" s="317">
        <f t="shared" si="122"/>
        <v>535539.54845999996</v>
      </c>
      <c r="O139" s="317">
        <f t="shared" si="122"/>
        <v>3075.4568249999998</v>
      </c>
      <c r="P139" s="318">
        <f>SUM(D139:O139)</f>
        <v>4087135.6701000002</v>
      </c>
      <c r="Q139" s="317">
        <f>Q135*$B$137</f>
        <v>3075.4568249999998</v>
      </c>
      <c r="R139" s="317">
        <f t="shared" ref="R139:AB139" si="123">R135*$B$137</f>
        <v>291846.20765999996</v>
      </c>
      <c r="S139" s="317">
        <f t="shared" si="123"/>
        <v>556599.10519499995</v>
      </c>
      <c r="T139" s="317">
        <f t="shared" si="123"/>
        <v>556599.10519499995</v>
      </c>
      <c r="U139" s="317">
        <f t="shared" si="123"/>
        <v>556599.10519499995</v>
      </c>
      <c r="V139" s="317">
        <f t="shared" si="123"/>
        <v>562837.88903999992</v>
      </c>
      <c r="W139" s="317">
        <f t="shared" si="123"/>
        <v>31340.369549999999</v>
      </c>
      <c r="X139" s="317">
        <f t="shared" si="123"/>
        <v>31340.369549999999</v>
      </c>
      <c r="Y139" s="317">
        <f t="shared" si="123"/>
        <v>3221.90715</v>
      </c>
      <c r="Z139" s="317">
        <f t="shared" si="123"/>
        <v>0</v>
      </c>
      <c r="AA139" s="317">
        <f t="shared" si="123"/>
        <v>0</v>
      </c>
      <c r="AB139" s="317">
        <f t="shared" si="123"/>
        <v>0</v>
      </c>
      <c r="AC139" s="318">
        <f>SUM(Q139:AB139)</f>
        <v>2593459.5153599991</v>
      </c>
      <c r="AD139" s="319">
        <f>P139+AC139</f>
        <v>6680595.1854599994</v>
      </c>
      <c r="AE139" s="314"/>
    </row>
    <row r="140" spans="2:31" ht="13.5" thickBot="1" x14ac:dyDescent="0.3">
      <c r="B140" s="314"/>
      <c r="C140" s="328" t="s">
        <v>339</v>
      </c>
      <c r="D140" s="321">
        <f>D136*$B$137</f>
        <v>298758.663</v>
      </c>
      <c r="E140" s="321">
        <f t="shared" ref="E140:O140" si="124">E136*$B$137</f>
        <v>735156.79494186456</v>
      </c>
      <c r="F140" s="321">
        <f t="shared" si="124"/>
        <v>735156.79494186456</v>
      </c>
      <c r="G140" s="321">
        <f t="shared" si="124"/>
        <v>735156.79494186456</v>
      </c>
      <c r="H140" s="321">
        <f t="shared" si="124"/>
        <v>819392.38739099668</v>
      </c>
      <c r="I140" s="321">
        <f t="shared" si="124"/>
        <v>819392.38739099668</v>
      </c>
      <c r="J140" s="321">
        <f t="shared" si="124"/>
        <v>819392.38739099668</v>
      </c>
      <c r="K140" s="321">
        <f t="shared" si="124"/>
        <v>819392.38739099668</v>
      </c>
      <c r="L140" s="321">
        <f t="shared" si="124"/>
        <v>819392.38739099668</v>
      </c>
      <c r="M140" s="321">
        <f t="shared" si="124"/>
        <v>819392.38739099668</v>
      </c>
      <c r="N140" s="321">
        <f t="shared" si="124"/>
        <v>819392.38739099668</v>
      </c>
      <c r="O140" s="321">
        <f t="shared" si="124"/>
        <v>807676.36139099672</v>
      </c>
      <c r="P140" s="323">
        <f>SUM(D140:O140)</f>
        <v>9047652.1209535655</v>
      </c>
      <c r="Q140" s="321">
        <f>Q136*$B$137</f>
        <v>807676.36139099672</v>
      </c>
      <c r="R140" s="321">
        <f t="shared" ref="R140:AB140" si="125">R136*$B$137</f>
        <v>825250.40039099671</v>
      </c>
      <c r="S140" s="321">
        <f t="shared" si="125"/>
        <v>819392.38739099668</v>
      </c>
      <c r="T140" s="321">
        <f t="shared" si="125"/>
        <v>819392.38739099668</v>
      </c>
      <c r="U140" s="321">
        <f t="shared" si="125"/>
        <v>819392.38739099668</v>
      </c>
      <c r="V140" s="321">
        <f t="shared" si="125"/>
        <v>819392.38739099668</v>
      </c>
      <c r="W140" s="321">
        <f t="shared" si="125"/>
        <v>807676.36139099672</v>
      </c>
      <c r="X140" s="321">
        <f t="shared" si="125"/>
        <v>807676.36139099672</v>
      </c>
      <c r="Y140" s="321">
        <f t="shared" si="125"/>
        <v>807676.36139099672</v>
      </c>
      <c r="Z140" s="321">
        <f t="shared" si="125"/>
        <v>807676.36139099672</v>
      </c>
      <c r="AA140" s="321">
        <f t="shared" si="125"/>
        <v>807676.36139099672</v>
      </c>
      <c r="AB140" s="321">
        <f t="shared" si="125"/>
        <v>806924.78260869568</v>
      </c>
      <c r="AC140" s="323">
        <f>SUM(Q140:AB140)</f>
        <v>9755802.9009096585</v>
      </c>
      <c r="AD140" s="329">
        <f>P140+AC140</f>
        <v>18803455.021863222</v>
      </c>
      <c r="AE140" s="314"/>
    </row>
    <row r="141" spans="2:31" x14ac:dyDescent="0.25">
      <c r="B141" s="314"/>
      <c r="C141" s="314"/>
      <c r="D141" s="314"/>
      <c r="E141" s="314"/>
      <c r="F141" s="314"/>
      <c r="G141" s="314"/>
      <c r="H141" s="314"/>
      <c r="I141" s="314"/>
      <c r="J141" s="314"/>
      <c r="K141" s="314"/>
      <c r="L141" s="314"/>
      <c r="M141" s="314"/>
      <c r="N141" s="314"/>
      <c r="O141" s="314"/>
      <c r="P141" s="314"/>
      <c r="Q141" s="314"/>
      <c r="R141" s="314"/>
      <c r="S141" s="314"/>
      <c r="T141" s="314"/>
      <c r="U141" s="314"/>
      <c r="V141" s="314"/>
      <c r="W141" s="314"/>
      <c r="X141" s="314"/>
      <c r="Y141" s="314"/>
      <c r="Z141" s="314"/>
      <c r="AA141" s="314"/>
      <c r="AB141" s="314"/>
      <c r="AC141" s="314"/>
      <c r="AD141" s="330">
        <f>SUM(AD139:AD140)</f>
        <v>25484050.207323223</v>
      </c>
      <c r="AE141" s="314"/>
    </row>
    <row r="142" spans="2:31" x14ac:dyDescent="0.25">
      <c r="B142" s="314"/>
      <c r="C142" s="314"/>
      <c r="D142" s="314"/>
      <c r="E142" s="314"/>
      <c r="F142" s="314"/>
      <c r="G142" s="314"/>
      <c r="H142" s="314"/>
      <c r="I142" s="314"/>
      <c r="J142" s="314"/>
      <c r="K142" s="314"/>
      <c r="L142" s="314"/>
      <c r="M142" s="314"/>
      <c r="N142" s="314"/>
      <c r="O142" s="314"/>
      <c r="P142" s="314"/>
      <c r="Q142" s="314"/>
      <c r="R142" s="314"/>
      <c r="S142" s="314"/>
      <c r="T142" s="314"/>
      <c r="U142" s="314"/>
      <c r="V142" s="314"/>
      <c r="W142" s="314"/>
      <c r="X142" s="314"/>
      <c r="Y142" s="314"/>
      <c r="Z142" s="314"/>
      <c r="AA142" s="314"/>
      <c r="AB142" s="314"/>
      <c r="AC142" s="314"/>
      <c r="AD142" s="314"/>
      <c r="AE142" s="314"/>
    </row>
  </sheetData>
  <mergeCells count="57">
    <mergeCell ref="A43:A45"/>
    <mergeCell ref="A13:A15"/>
    <mergeCell ref="A19:A21"/>
    <mergeCell ref="A22:A24"/>
    <mergeCell ref="AD2:AD3"/>
    <mergeCell ref="A4:A6"/>
    <mergeCell ref="A7:A9"/>
    <mergeCell ref="A10:A12"/>
    <mergeCell ref="A2:A3"/>
    <mergeCell ref="B2:B3"/>
    <mergeCell ref="D2:O2"/>
    <mergeCell ref="P2:P3"/>
    <mergeCell ref="Q2:AB2"/>
    <mergeCell ref="AC2:AC3"/>
    <mergeCell ref="A16:A18"/>
    <mergeCell ref="A106:A108"/>
    <mergeCell ref="A25:A27"/>
    <mergeCell ref="A28:A30"/>
    <mergeCell ref="A73:A75"/>
    <mergeCell ref="A34:A36"/>
    <mergeCell ref="A37:A39"/>
    <mergeCell ref="A40:A42"/>
    <mergeCell ref="A49:A51"/>
    <mergeCell ref="A52:A54"/>
    <mergeCell ref="A55:A57"/>
    <mergeCell ref="A58:A60"/>
    <mergeCell ref="A61:A63"/>
    <mergeCell ref="A64:A66"/>
    <mergeCell ref="A67:A69"/>
    <mergeCell ref="A70:A72"/>
    <mergeCell ref="A31:A33"/>
    <mergeCell ref="A91:A93"/>
    <mergeCell ref="A94:A96"/>
    <mergeCell ref="A97:A99"/>
    <mergeCell ref="A100:A102"/>
    <mergeCell ref="A103:A105"/>
    <mergeCell ref="A76:A78"/>
    <mergeCell ref="A79:A81"/>
    <mergeCell ref="A82:A84"/>
    <mergeCell ref="A85:A87"/>
    <mergeCell ref="A88:A90"/>
    <mergeCell ref="A46:A48"/>
    <mergeCell ref="B124:C124"/>
    <mergeCell ref="B125:C125"/>
    <mergeCell ref="AD116:AD117"/>
    <mergeCell ref="A118:B118"/>
    <mergeCell ref="A119:B119"/>
    <mergeCell ref="A120:B120"/>
    <mergeCell ref="A121:B121"/>
    <mergeCell ref="A122:B122"/>
    <mergeCell ref="D116:O116"/>
    <mergeCell ref="P116:P117"/>
    <mergeCell ref="Q116:AB116"/>
    <mergeCell ref="AC116:AC117"/>
    <mergeCell ref="A116:B117"/>
    <mergeCell ref="A112:A114"/>
    <mergeCell ref="A109:A111"/>
  </mergeCells>
  <conditionalFormatting sqref="D124:O125 Q124:AB125">
    <cfRule type="cellIs" dxfId="1" priority="1" stopIfTrue="1" operator="equal">
      <formula>"x"</formula>
    </cfRule>
  </conditionalFormatting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AD122"/>
  <sheetViews>
    <sheetView workbookViewId="0">
      <pane xSplit="1" topLeftCell="B1" activePane="topRight" state="frozen"/>
      <selection pane="topRight" activeCell="A2" sqref="A2:AD105"/>
    </sheetView>
  </sheetViews>
  <sheetFormatPr defaultRowHeight="15" x14ac:dyDescent="0.25"/>
  <cols>
    <col min="1" max="1" width="49.85546875" customWidth="1"/>
    <col min="2" max="2" width="11.28515625" customWidth="1"/>
    <col min="3" max="3" width="13.28515625" customWidth="1"/>
    <col min="16" max="16" width="12" customWidth="1"/>
    <col min="29" max="29" width="11.5703125" customWidth="1"/>
    <col min="30" max="30" width="13.85546875" customWidth="1"/>
  </cols>
  <sheetData>
    <row r="1" spans="1:30" x14ac:dyDescent="0.25">
      <c r="A1" s="51"/>
      <c r="B1" s="52"/>
      <c r="C1" s="52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</row>
    <row r="2" spans="1:30" ht="15" customHeight="1" x14ac:dyDescent="0.25">
      <c r="A2" s="476" t="s">
        <v>203</v>
      </c>
      <c r="B2" s="476" t="s">
        <v>306</v>
      </c>
      <c r="C2" s="63"/>
      <c r="D2" s="479" t="s">
        <v>283</v>
      </c>
      <c r="E2" s="479"/>
      <c r="F2" s="479"/>
      <c r="G2" s="479"/>
      <c r="H2" s="480"/>
      <c r="I2" s="480"/>
      <c r="J2" s="480"/>
      <c r="K2" s="480"/>
      <c r="L2" s="480"/>
      <c r="M2" s="480"/>
      <c r="N2" s="480"/>
      <c r="O2" s="480"/>
      <c r="P2" s="501" t="s">
        <v>307</v>
      </c>
      <c r="Q2" s="479" t="s">
        <v>284</v>
      </c>
      <c r="R2" s="479"/>
      <c r="S2" s="479"/>
      <c r="T2" s="479"/>
      <c r="U2" s="480"/>
      <c r="V2" s="480"/>
      <c r="W2" s="480"/>
      <c r="X2" s="480"/>
      <c r="Y2" s="480"/>
      <c r="Z2" s="480"/>
      <c r="AA2" s="480"/>
      <c r="AB2" s="480"/>
      <c r="AC2" s="501" t="s">
        <v>308</v>
      </c>
      <c r="AD2" s="501" t="s">
        <v>309</v>
      </c>
    </row>
    <row r="3" spans="1:30" x14ac:dyDescent="0.25">
      <c r="A3" s="476"/>
      <c r="B3" s="476"/>
      <c r="C3" s="63"/>
      <c r="D3" s="44" t="s">
        <v>310</v>
      </c>
      <c r="E3" s="44" t="s">
        <v>311</v>
      </c>
      <c r="F3" s="44" t="s">
        <v>312</v>
      </c>
      <c r="G3" s="44" t="s">
        <v>313</v>
      </c>
      <c r="H3" s="44" t="s">
        <v>314</v>
      </c>
      <c r="I3" s="44" t="s">
        <v>315</v>
      </c>
      <c r="J3" s="44" t="s">
        <v>316</v>
      </c>
      <c r="K3" s="44" t="s">
        <v>317</v>
      </c>
      <c r="L3" s="44" t="s">
        <v>318</v>
      </c>
      <c r="M3" s="44" t="s">
        <v>319</v>
      </c>
      <c r="N3" s="44" t="s">
        <v>320</v>
      </c>
      <c r="O3" s="44" t="s">
        <v>321</v>
      </c>
      <c r="P3" s="501"/>
      <c r="Q3" s="44" t="s">
        <v>310</v>
      </c>
      <c r="R3" s="44" t="s">
        <v>311</v>
      </c>
      <c r="S3" s="44" t="s">
        <v>312</v>
      </c>
      <c r="T3" s="44" t="s">
        <v>313</v>
      </c>
      <c r="U3" s="44" t="s">
        <v>314</v>
      </c>
      <c r="V3" s="44" t="s">
        <v>315</v>
      </c>
      <c r="W3" s="44" t="s">
        <v>316</v>
      </c>
      <c r="X3" s="44" t="s">
        <v>317</v>
      </c>
      <c r="Y3" s="44" t="s">
        <v>318</v>
      </c>
      <c r="Z3" s="44" t="s">
        <v>319</v>
      </c>
      <c r="AA3" s="44" t="s">
        <v>320</v>
      </c>
      <c r="AB3" s="44" t="s">
        <v>321</v>
      </c>
      <c r="AC3" s="501"/>
      <c r="AD3" s="501"/>
    </row>
    <row r="4" spans="1:30" x14ac:dyDescent="0.25">
      <c r="A4" s="473" t="s">
        <v>208</v>
      </c>
      <c r="B4" s="35" t="s">
        <v>322</v>
      </c>
      <c r="C4" s="93">
        <f>'Grafic financiar EURO'!C4*IPOTEZE!$C$4</f>
        <v>0</v>
      </c>
      <c r="D4" s="34">
        <f>D7+D10+D13</f>
        <v>0</v>
      </c>
      <c r="E4" s="34">
        <f t="shared" ref="E4:O6" si="0">E7+E10+E13</f>
        <v>0</v>
      </c>
      <c r="F4" s="34">
        <f t="shared" si="0"/>
        <v>0</v>
      </c>
      <c r="G4" s="34">
        <f t="shared" si="0"/>
        <v>0</v>
      </c>
      <c r="H4" s="34">
        <f t="shared" si="0"/>
        <v>0</v>
      </c>
      <c r="I4" s="34">
        <f t="shared" si="0"/>
        <v>0</v>
      </c>
      <c r="J4" s="34">
        <f t="shared" si="0"/>
        <v>0</v>
      </c>
      <c r="K4" s="34">
        <f t="shared" si="0"/>
        <v>0</v>
      </c>
      <c r="L4" s="34">
        <f t="shared" si="0"/>
        <v>0</v>
      </c>
      <c r="M4" s="34">
        <f t="shared" si="0"/>
        <v>0</v>
      </c>
      <c r="N4" s="34">
        <f t="shared" si="0"/>
        <v>0</v>
      </c>
      <c r="O4" s="34">
        <f t="shared" si="0"/>
        <v>0</v>
      </c>
      <c r="P4" s="34">
        <f>SUM(D4:O4)</f>
        <v>0</v>
      </c>
      <c r="Q4" s="34">
        <f>Q7+Q10+Q13</f>
        <v>0</v>
      </c>
      <c r="R4" s="34">
        <f t="shared" ref="R4:AB4" si="1">R7+R10+R13</f>
        <v>0</v>
      </c>
      <c r="S4" s="34">
        <f t="shared" si="1"/>
        <v>0</v>
      </c>
      <c r="T4" s="34">
        <f t="shared" si="1"/>
        <v>0</v>
      </c>
      <c r="U4" s="34">
        <f t="shared" si="1"/>
        <v>0</v>
      </c>
      <c r="V4" s="34">
        <f t="shared" si="1"/>
        <v>0</v>
      </c>
      <c r="W4" s="34">
        <f t="shared" si="1"/>
        <v>0</v>
      </c>
      <c r="X4" s="34">
        <f t="shared" si="1"/>
        <v>0</v>
      </c>
      <c r="Y4" s="34">
        <f t="shared" si="1"/>
        <v>0</v>
      </c>
      <c r="Z4" s="34">
        <f t="shared" si="1"/>
        <v>0</v>
      </c>
      <c r="AA4" s="34">
        <f t="shared" si="1"/>
        <v>0</v>
      </c>
      <c r="AB4" s="34">
        <f t="shared" si="1"/>
        <v>0</v>
      </c>
      <c r="AC4" s="34">
        <f>SUM(Q4:AB4)</f>
        <v>0</v>
      </c>
      <c r="AD4" s="34">
        <f>P4+AC4</f>
        <v>0</v>
      </c>
    </row>
    <row r="5" spans="1:30" x14ac:dyDescent="0.25">
      <c r="A5" s="473"/>
      <c r="B5" s="35" t="s">
        <v>323</v>
      </c>
      <c r="C5" s="93">
        <f>'Grafic financiar EURO'!C5*IPOTEZE!$C$4</f>
        <v>0</v>
      </c>
      <c r="D5" s="34">
        <f t="shared" ref="D5:O5" si="2">D8+D11+D14</f>
        <v>0</v>
      </c>
      <c r="E5" s="34">
        <f t="shared" si="2"/>
        <v>0</v>
      </c>
      <c r="F5" s="34">
        <f t="shared" si="2"/>
        <v>0</v>
      </c>
      <c r="G5" s="34">
        <f t="shared" si="2"/>
        <v>0</v>
      </c>
      <c r="H5" s="34">
        <f t="shared" si="2"/>
        <v>0</v>
      </c>
      <c r="I5" s="34">
        <f t="shared" si="2"/>
        <v>0</v>
      </c>
      <c r="J5" s="34">
        <f t="shared" si="2"/>
        <v>0</v>
      </c>
      <c r="K5" s="34">
        <f t="shared" si="2"/>
        <v>0</v>
      </c>
      <c r="L5" s="34">
        <f t="shared" si="2"/>
        <v>0</v>
      </c>
      <c r="M5" s="34">
        <f t="shared" si="2"/>
        <v>0</v>
      </c>
      <c r="N5" s="34">
        <f t="shared" si="2"/>
        <v>0</v>
      </c>
      <c r="O5" s="34">
        <f t="shared" si="2"/>
        <v>0</v>
      </c>
      <c r="P5" s="34">
        <f t="shared" ref="P5:P68" si="3">SUM(D5:O5)</f>
        <v>0</v>
      </c>
      <c r="Q5" s="34">
        <f t="shared" ref="Q5:AB6" si="4">Q8+Q11+Q14</f>
        <v>0</v>
      </c>
      <c r="R5" s="34">
        <f t="shared" si="4"/>
        <v>0</v>
      </c>
      <c r="S5" s="34">
        <f t="shared" si="4"/>
        <v>0</v>
      </c>
      <c r="T5" s="34">
        <f t="shared" si="4"/>
        <v>0</v>
      </c>
      <c r="U5" s="34">
        <f t="shared" si="4"/>
        <v>0</v>
      </c>
      <c r="V5" s="34">
        <f t="shared" si="4"/>
        <v>0</v>
      </c>
      <c r="W5" s="34">
        <f t="shared" si="4"/>
        <v>0</v>
      </c>
      <c r="X5" s="34">
        <f t="shared" si="4"/>
        <v>0</v>
      </c>
      <c r="Y5" s="34">
        <f t="shared" si="4"/>
        <v>0</v>
      </c>
      <c r="Z5" s="34">
        <f t="shared" si="4"/>
        <v>0</v>
      </c>
      <c r="AA5" s="34">
        <f t="shared" si="4"/>
        <v>0</v>
      </c>
      <c r="AB5" s="34">
        <f t="shared" si="4"/>
        <v>0</v>
      </c>
      <c r="AC5" s="34">
        <f t="shared" ref="AC5:AC68" si="5">SUM(Q5:AB5)</f>
        <v>0</v>
      </c>
      <c r="AD5" s="34">
        <f t="shared" ref="AD5:AD68" si="6">P5+AC5</f>
        <v>0</v>
      </c>
    </row>
    <row r="6" spans="1:30" x14ac:dyDescent="0.25">
      <c r="A6" s="473"/>
      <c r="B6" s="35" t="s">
        <v>206</v>
      </c>
      <c r="C6" s="93">
        <f>'Grafic financiar EURO'!C6*IPOTEZE!$C$4</f>
        <v>0</v>
      </c>
      <c r="D6" s="34">
        <f>D9+D12+D15</f>
        <v>0</v>
      </c>
      <c r="E6" s="34">
        <f t="shared" si="0"/>
        <v>0</v>
      </c>
      <c r="F6" s="34">
        <f t="shared" si="0"/>
        <v>0</v>
      </c>
      <c r="G6" s="34">
        <f t="shared" si="0"/>
        <v>0</v>
      </c>
      <c r="H6" s="34">
        <f t="shared" si="0"/>
        <v>0</v>
      </c>
      <c r="I6" s="34">
        <f t="shared" si="0"/>
        <v>0</v>
      </c>
      <c r="J6" s="34">
        <f t="shared" si="0"/>
        <v>0</v>
      </c>
      <c r="K6" s="34">
        <f t="shared" si="0"/>
        <v>0</v>
      </c>
      <c r="L6" s="34">
        <f t="shared" si="0"/>
        <v>0</v>
      </c>
      <c r="M6" s="34">
        <f t="shared" si="0"/>
        <v>0</v>
      </c>
      <c r="N6" s="34">
        <f t="shared" si="0"/>
        <v>0</v>
      </c>
      <c r="O6" s="34">
        <f t="shared" si="0"/>
        <v>0</v>
      </c>
      <c r="P6" s="34">
        <f t="shared" si="3"/>
        <v>0</v>
      </c>
      <c r="Q6" s="34">
        <f>Q9+Q12+Q15</f>
        <v>0</v>
      </c>
      <c r="R6" s="34">
        <f t="shared" si="4"/>
        <v>0</v>
      </c>
      <c r="S6" s="34">
        <f t="shared" si="4"/>
        <v>0</v>
      </c>
      <c r="T6" s="34">
        <f t="shared" si="4"/>
        <v>0</v>
      </c>
      <c r="U6" s="34">
        <f t="shared" si="4"/>
        <v>0</v>
      </c>
      <c r="V6" s="34">
        <f t="shared" si="4"/>
        <v>0</v>
      </c>
      <c r="W6" s="34">
        <f t="shared" si="4"/>
        <v>0</v>
      </c>
      <c r="X6" s="34">
        <f t="shared" si="4"/>
        <v>0</v>
      </c>
      <c r="Y6" s="34">
        <f t="shared" si="4"/>
        <v>0</v>
      </c>
      <c r="Z6" s="34">
        <f t="shared" si="4"/>
        <v>0</v>
      </c>
      <c r="AA6" s="34">
        <f t="shared" si="4"/>
        <v>0</v>
      </c>
      <c r="AB6" s="34">
        <f t="shared" si="4"/>
        <v>0</v>
      </c>
      <c r="AC6" s="34">
        <f t="shared" si="5"/>
        <v>0</v>
      </c>
      <c r="AD6" s="34">
        <f t="shared" si="6"/>
        <v>0</v>
      </c>
    </row>
    <row r="7" spans="1:30" x14ac:dyDescent="0.25">
      <c r="A7" s="502" t="s">
        <v>209</v>
      </c>
      <c r="B7" s="53" t="s">
        <v>322</v>
      </c>
      <c r="C7" s="93">
        <f>'Grafic financiar EURO'!C7*IPOTEZE!$C$4</f>
        <v>0</v>
      </c>
      <c r="D7" s="38">
        <f>'Grafic financiar EURO'!D7*IPOTEZE!$C$4</f>
        <v>0</v>
      </c>
      <c r="E7" s="38">
        <f>'Grafic financiar EURO'!E7*IPOTEZE!$C$4</f>
        <v>0</v>
      </c>
      <c r="F7" s="38">
        <f>'Grafic financiar EURO'!F7*IPOTEZE!$C$4</f>
        <v>0</v>
      </c>
      <c r="G7" s="38">
        <f>'Grafic financiar EURO'!G7*IPOTEZE!$C$4</f>
        <v>0</v>
      </c>
      <c r="H7" s="38">
        <f>'Grafic financiar EURO'!H7*IPOTEZE!$C$4</f>
        <v>0</v>
      </c>
      <c r="I7" s="38">
        <f>'Grafic financiar EURO'!I7*IPOTEZE!$C$4</f>
        <v>0</v>
      </c>
      <c r="J7" s="38">
        <f>'Grafic financiar EURO'!J7*IPOTEZE!$C$4</f>
        <v>0</v>
      </c>
      <c r="K7" s="38">
        <f>'Grafic financiar EURO'!K7*IPOTEZE!$C$4</f>
        <v>0</v>
      </c>
      <c r="L7" s="38">
        <f>'Grafic financiar EURO'!L7*IPOTEZE!$C$4</f>
        <v>0</v>
      </c>
      <c r="M7" s="38">
        <f>'Grafic financiar EURO'!M7*IPOTEZE!$C$4</f>
        <v>0</v>
      </c>
      <c r="N7" s="38">
        <f>'Grafic financiar EURO'!N7*IPOTEZE!$C$4</f>
        <v>0</v>
      </c>
      <c r="O7" s="38">
        <f>'Grafic financiar EURO'!O7*IPOTEZE!$C$4</f>
        <v>0</v>
      </c>
      <c r="P7" s="34">
        <f t="shared" si="3"/>
        <v>0</v>
      </c>
      <c r="Q7" s="38">
        <f>'Grafic financiar EURO'!Q7*'Bugetul indicativ (90%)'!$E$55</f>
        <v>0</v>
      </c>
      <c r="R7" s="38">
        <f>'Grafic financiar EURO'!R7*'Bugetul indicativ (90%)'!$E$55</f>
        <v>0</v>
      </c>
      <c r="S7" s="38">
        <f>'Grafic financiar EURO'!S7*'Bugetul indicativ (90%)'!$E$55</f>
        <v>0</v>
      </c>
      <c r="T7" s="38">
        <f>'Grafic financiar EURO'!T7*'Bugetul indicativ (90%)'!$E$55</f>
        <v>0</v>
      </c>
      <c r="U7" s="38">
        <f>'Grafic financiar EURO'!U7*'Bugetul indicativ (90%)'!$E$55</f>
        <v>0</v>
      </c>
      <c r="V7" s="38">
        <f>'Grafic financiar EURO'!V7*'Bugetul indicativ (90%)'!$E$55</f>
        <v>0</v>
      </c>
      <c r="W7" s="38">
        <f>'Grafic financiar EURO'!W7*'Bugetul indicativ (90%)'!$E$55</f>
        <v>0</v>
      </c>
      <c r="X7" s="38">
        <f>'Grafic financiar EURO'!X7*'Bugetul indicativ (90%)'!$E$55</f>
        <v>0</v>
      </c>
      <c r="Y7" s="38">
        <f>'Grafic financiar EURO'!Y7*'Bugetul indicativ (90%)'!$E$55</f>
        <v>0</v>
      </c>
      <c r="Z7" s="38">
        <f>'Grafic financiar EURO'!Z7*'Bugetul indicativ (90%)'!$E$55</f>
        <v>0</v>
      </c>
      <c r="AA7" s="38">
        <f>'Grafic financiar EURO'!AA7*'Bugetul indicativ (90%)'!$E$55</f>
        <v>0</v>
      </c>
      <c r="AB7" s="38">
        <f>'Grafic financiar EURO'!AB7*'Bugetul indicativ (90%)'!$E$55</f>
        <v>0</v>
      </c>
      <c r="AC7" s="34">
        <f t="shared" si="5"/>
        <v>0</v>
      </c>
      <c r="AD7" s="34">
        <f t="shared" si="6"/>
        <v>0</v>
      </c>
    </row>
    <row r="8" spans="1:30" x14ac:dyDescent="0.25">
      <c r="A8" s="502"/>
      <c r="B8" s="53" t="s">
        <v>323</v>
      </c>
      <c r="C8" s="93">
        <f>'Grafic financiar EURO'!C8*IPOTEZE!$C$4</f>
        <v>0</v>
      </c>
      <c r="D8" s="38">
        <f>'Grafic financiar EURO'!D8*IPOTEZE!$C$4</f>
        <v>0</v>
      </c>
      <c r="E8" s="38">
        <f>'Grafic financiar EURO'!E8*IPOTEZE!$C$4</f>
        <v>0</v>
      </c>
      <c r="F8" s="38">
        <f>'Grafic financiar EURO'!F8*IPOTEZE!$C$4</f>
        <v>0</v>
      </c>
      <c r="G8" s="38">
        <f>'Grafic financiar EURO'!G8*IPOTEZE!$C$4</f>
        <v>0</v>
      </c>
      <c r="H8" s="38">
        <f>'Grafic financiar EURO'!H8*IPOTEZE!$C$4</f>
        <v>0</v>
      </c>
      <c r="I8" s="38">
        <f>'Grafic financiar EURO'!I8*IPOTEZE!$C$4</f>
        <v>0</v>
      </c>
      <c r="J8" s="38">
        <f>'Grafic financiar EURO'!J8*IPOTEZE!$C$4</f>
        <v>0</v>
      </c>
      <c r="K8" s="38">
        <f>'Grafic financiar EURO'!K8*IPOTEZE!$C$4</f>
        <v>0</v>
      </c>
      <c r="L8" s="38">
        <f>'Grafic financiar EURO'!L8*IPOTEZE!$C$4</f>
        <v>0</v>
      </c>
      <c r="M8" s="38">
        <f>'Grafic financiar EURO'!M8*IPOTEZE!$C$4</f>
        <v>0</v>
      </c>
      <c r="N8" s="38">
        <f>'Grafic financiar EURO'!N8*IPOTEZE!$C$4</f>
        <v>0</v>
      </c>
      <c r="O8" s="38">
        <f>'Grafic financiar EURO'!O8*IPOTEZE!$C$4</f>
        <v>0</v>
      </c>
      <c r="P8" s="34">
        <f t="shared" si="3"/>
        <v>0</v>
      </c>
      <c r="Q8" s="38">
        <f>'Grafic financiar EURO'!Q8*'Bugetul indicativ (90%)'!$E$55</f>
        <v>0</v>
      </c>
      <c r="R8" s="38">
        <f>'Grafic financiar EURO'!R8*'Bugetul indicativ (90%)'!$E$55</f>
        <v>0</v>
      </c>
      <c r="S8" s="38">
        <f>'Grafic financiar EURO'!S8*'Bugetul indicativ (90%)'!$E$55</f>
        <v>0</v>
      </c>
      <c r="T8" s="38">
        <f>'Grafic financiar EURO'!T8*'Bugetul indicativ (90%)'!$E$55</f>
        <v>0</v>
      </c>
      <c r="U8" s="38">
        <f>'Grafic financiar EURO'!U8*'Bugetul indicativ (90%)'!$E$55</f>
        <v>0</v>
      </c>
      <c r="V8" s="38">
        <f>'Grafic financiar EURO'!V8*'Bugetul indicativ (90%)'!$E$55</f>
        <v>0</v>
      </c>
      <c r="W8" s="38">
        <f>'Grafic financiar EURO'!W8*'Bugetul indicativ (90%)'!$E$55</f>
        <v>0</v>
      </c>
      <c r="X8" s="38">
        <f>'Grafic financiar EURO'!X8*'Bugetul indicativ (90%)'!$E$55</f>
        <v>0</v>
      </c>
      <c r="Y8" s="38">
        <f>'Grafic financiar EURO'!Y8*'Bugetul indicativ (90%)'!$E$55</f>
        <v>0</v>
      </c>
      <c r="Z8" s="38">
        <f>'Grafic financiar EURO'!Z8*'Bugetul indicativ (90%)'!$E$55</f>
        <v>0</v>
      </c>
      <c r="AA8" s="38">
        <f>'Grafic financiar EURO'!AA8*'Bugetul indicativ (90%)'!$E$55</f>
        <v>0</v>
      </c>
      <c r="AB8" s="38">
        <f>'Grafic financiar EURO'!AB8*'Bugetul indicativ (90%)'!$E$55</f>
        <v>0</v>
      </c>
      <c r="AC8" s="34">
        <f t="shared" si="5"/>
        <v>0</v>
      </c>
      <c r="AD8" s="34">
        <f t="shared" si="6"/>
        <v>0</v>
      </c>
    </row>
    <row r="9" spans="1:30" x14ac:dyDescent="0.25">
      <c r="A9" s="502"/>
      <c r="B9" s="35" t="s">
        <v>206</v>
      </c>
      <c r="C9" s="93">
        <f>'Grafic financiar EURO'!C9*IPOTEZE!$C$4</f>
        <v>0</v>
      </c>
      <c r="D9" s="34">
        <f>SUM(D7:D8)</f>
        <v>0</v>
      </c>
      <c r="E9" s="34">
        <f t="shared" ref="E9:O9" si="7">SUM(E7:E8)</f>
        <v>0</v>
      </c>
      <c r="F9" s="34">
        <f t="shared" si="7"/>
        <v>0</v>
      </c>
      <c r="G9" s="34">
        <f t="shared" si="7"/>
        <v>0</v>
      </c>
      <c r="H9" s="34">
        <f t="shared" si="7"/>
        <v>0</v>
      </c>
      <c r="I9" s="34">
        <f t="shared" si="7"/>
        <v>0</v>
      </c>
      <c r="J9" s="34">
        <f t="shared" si="7"/>
        <v>0</v>
      </c>
      <c r="K9" s="34">
        <f t="shared" si="7"/>
        <v>0</v>
      </c>
      <c r="L9" s="34">
        <f t="shared" si="7"/>
        <v>0</v>
      </c>
      <c r="M9" s="34">
        <f t="shared" si="7"/>
        <v>0</v>
      </c>
      <c r="N9" s="34">
        <f t="shared" si="7"/>
        <v>0</v>
      </c>
      <c r="O9" s="34">
        <f t="shared" si="7"/>
        <v>0</v>
      </c>
      <c r="P9" s="34">
        <f t="shared" si="3"/>
        <v>0</v>
      </c>
      <c r="Q9" s="34">
        <f>SUM(Q7:Q8)</f>
        <v>0</v>
      </c>
      <c r="R9" s="34">
        <f t="shared" ref="R9:AB9" si="8">SUM(R7:R8)</f>
        <v>0</v>
      </c>
      <c r="S9" s="34">
        <f t="shared" si="8"/>
        <v>0</v>
      </c>
      <c r="T9" s="34">
        <f t="shared" si="8"/>
        <v>0</v>
      </c>
      <c r="U9" s="34">
        <f t="shared" si="8"/>
        <v>0</v>
      </c>
      <c r="V9" s="34">
        <f t="shared" si="8"/>
        <v>0</v>
      </c>
      <c r="W9" s="34">
        <f t="shared" si="8"/>
        <v>0</v>
      </c>
      <c r="X9" s="34">
        <f t="shared" si="8"/>
        <v>0</v>
      </c>
      <c r="Y9" s="34">
        <f t="shared" si="8"/>
        <v>0</v>
      </c>
      <c r="Z9" s="34">
        <f t="shared" si="8"/>
        <v>0</v>
      </c>
      <c r="AA9" s="34">
        <f t="shared" si="8"/>
        <v>0</v>
      </c>
      <c r="AB9" s="34">
        <f t="shared" si="8"/>
        <v>0</v>
      </c>
      <c r="AC9" s="34">
        <f t="shared" si="5"/>
        <v>0</v>
      </c>
      <c r="AD9" s="34">
        <f t="shared" si="6"/>
        <v>0</v>
      </c>
    </row>
    <row r="10" spans="1:30" x14ac:dyDescent="0.25">
      <c r="A10" s="502" t="s">
        <v>210</v>
      </c>
      <c r="B10" s="53" t="s">
        <v>322</v>
      </c>
      <c r="C10" s="93">
        <f>'Grafic financiar EURO'!C10*IPOTEZE!$C$4</f>
        <v>0</v>
      </c>
      <c r="D10" s="38">
        <f>'Grafic financiar EURO'!D10*IPOTEZE!$C$4</f>
        <v>0</v>
      </c>
      <c r="E10" s="38">
        <f>'Grafic financiar EURO'!E10*IPOTEZE!$C$4</f>
        <v>0</v>
      </c>
      <c r="F10" s="38">
        <f>'Grafic financiar EURO'!F10*IPOTEZE!$C$4</f>
        <v>0</v>
      </c>
      <c r="G10" s="38">
        <f>'Grafic financiar EURO'!G10*IPOTEZE!$C$4</f>
        <v>0</v>
      </c>
      <c r="H10" s="38">
        <f>'Grafic financiar EURO'!H10*IPOTEZE!$C$4</f>
        <v>0</v>
      </c>
      <c r="I10" s="38">
        <f>'Grafic financiar EURO'!I10*IPOTEZE!$C$4</f>
        <v>0</v>
      </c>
      <c r="J10" s="38">
        <f>'Grafic financiar EURO'!J10*IPOTEZE!$C$4</f>
        <v>0</v>
      </c>
      <c r="K10" s="38">
        <f>'Grafic financiar EURO'!K10*IPOTEZE!$C$4</f>
        <v>0</v>
      </c>
      <c r="L10" s="38">
        <f>'Grafic financiar EURO'!L10*IPOTEZE!$C$4</f>
        <v>0</v>
      </c>
      <c r="M10" s="38">
        <f>'Grafic financiar EURO'!M10*IPOTEZE!$C$4</f>
        <v>0</v>
      </c>
      <c r="N10" s="38">
        <f>'Grafic financiar EURO'!N10*IPOTEZE!$C$4</f>
        <v>0</v>
      </c>
      <c r="O10" s="38">
        <f>'Grafic financiar EURO'!O10*IPOTEZE!$C$4</f>
        <v>0</v>
      </c>
      <c r="P10" s="34">
        <f t="shared" si="3"/>
        <v>0</v>
      </c>
      <c r="Q10" s="38">
        <f>'Grafic financiar EURO'!Q10*'Bugetul indicativ (90%)'!$E$55</f>
        <v>0</v>
      </c>
      <c r="R10" s="38">
        <f>'Grafic financiar EURO'!R10*'Bugetul indicativ (90%)'!$E$55</f>
        <v>0</v>
      </c>
      <c r="S10" s="38">
        <f>'Grafic financiar EURO'!S10*'Bugetul indicativ (90%)'!$E$55</f>
        <v>0</v>
      </c>
      <c r="T10" s="38">
        <f>'Grafic financiar EURO'!T10*'Bugetul indicativ (90%)'!$E$55</f>
        <v>0</v>
      </c>
      <c r="U10" s="38">
        <f>'Grafic financiar EURO'!U10*'Bugetul indicativ (90%)'!$E$55</f>
        <v>0</v>
      </c>
      <c r="V10" s="38">
        <f>'Grafic financiar EURO'!V10*'Bugetul indicativ (90%)'!$E$55</f>
        <v>0</v>
      </c>
      <c r="W10" s="38">
        <f>'Grafic financiar EURO'!W10*'Bugetul indicativ (90%)'!$E$55</f>
        <v>0</v>
      </c>
      <c r="X10" s="38">
        <f>'Grafic financiar EURO'!X10*'Bugetul indicativ (90%)'!$E$55</f>
        <v>0</v>
      </c>
      <c r="Y10" s="38">
        <f>'Grafic financiar EURO'!Y10*'Bugetul indicativ (90%)'!$E$55</f>
        <v>0</v>
      </c>
      <c r="Z10" s="38">
        <f>'Grafic financiar EURO'!Z10*'Bugetul indicativ (90%)'!$E$55</f>
        <v>0</v>
      </c>
      <c r="AA10" s="38">
        <f>'Grafic financiar EURO'!AA10*'Bugetul indicativ (90%)'!$E$55</f>
        <v>0</v>
      </c>
      <c r="AB10" s="38">
        <f>'Grafic financiar EURO'!AB10*'Bugetul indicativ (90%)'!$E$55</f>
        <v>0</v>
      </c>
      <c r="AC10" s="34">
        <f t="shared" si="5"/>
        <v>0</v>
      </c>
      <c r="AD10" s="34">
        <f t="shared" si="6"/>
        <v>0</v>
      </c>
    </row>
    <row r="11" spans="1:30" x14ac:dyDescent="0.25">
      <c r="A11" s="502"/>
      <c r="B11" s="53" t="s">
        <v>323</v>
      </c>
      <c r="C11" s="93">
        <f>'Grafic financiar EURO'!C11*IPOTEZE!$C$4</f>
        <v>0</v>
      </c>
      <c r="D11" s="38">
        <f>'Grafic financiar EURO'!D11*IPOTEZE!$C$4</f>
        <v>0</v>
      </c>
      <c r="E11" s="38">
        <f>'Grafic financiar EURO'!E11*IPOTEZE!$C$4</f>
        <v>0</v>
      </c>
      <c r="F11" s="38">
        <f>'Grafic financiar EURO'!F11*IPOTEZE!$C$4</f>
        <v>0</v>
      </c>
      <c r="G11" s="38">
        <f>'Grafic financiar EURO'!G11*IPOTEZE!$C$4</f>
        <v>0</v>
      </c>
      <c r="H11" s="38">
        <f>'Grafic financiar EURO'!H11*IPOTEZE!$C$4</f>
        <v>0</v>
      </c>
      <c r="I11" s="38">
        <f>'Grafic financiar EURO'!I11*IPOTEZE!$C$4</f>
        <v>0</v>
      </c>
      <c r="J11" s="38">
        <f>'Grafic financiar EURO'!J11*IPOTEZE!$C$4</f>
        <v>0</v>
      </c>
      <c r="K11" s="38">
        <f>'Grafic financiar EURO'!K11*IPOTEZE!$C$4</f>
        <v>0</v>
      </c>
      <c r="L11" s="38">
        <f>'Grafic financiar EURO'!L11*IPOTEZE!$C$4</f>
        <v>0</v>
      </c>
      <c r="M11" s="38">
        <f>'Grafic financiar EURO'!M11*IPOTEZE!$C$4</f>
        <v>0</v>
      </c>
      <c r="N11" s="38">
        <f>'Grafic financiar EURO'!N11*IPOTEZE!$C$4</f>
        <v>0</v>
      </c>
      <c r="O11" s="38">
        <f>'Grafic financiar EURO'!O11*IPOTEZE!$C$4</f>
        <v>0</v>
      </c>
      <c r="P11" s="34">
        <f t="shared" si="3"/>
        <v>0</v>
      </c>
      <c r="Q11" s="38">
        <f>'Grafic financiar EURO'!Q11*'Bugetul indicativ (90%)'!$E$55</f>
        <v>0</v>
      </c>
      <c r="R11" s="38">
        <f>'Grafic financiar EURO'!R11*'Bugetul indicativ (90%)'!$E$55</f>
        <v>0</v>
      </c>
      <c r="S11" s="38">
        <f>'Grafic financiar EURO'!S11*'Bugetul indicativ (90%)'!$E$55</f>
        <v>0</v>
      </c>
      <c r="T11" s="38">
        <f>'Grafic financiar EURO'!T11*'Bugetul indicativ (90%)'!$E$55</f>
        <v>0</v>
      </c>
      <c r="U11" s="38">
        <f>'Grafic financiar EURO'!U11*'Bugetul indicativ (90%)'!$E$55</f>
        <v>0</v>
      </c>
      <c r="V11" s="38">
        <f>'Grafic financiar EURO'!V11*'Bugetul indicativ (90%)'!$E$55</f>
        <v>0</v>
      </c>
      <c r="W11" s="38">
        <f>'Grafic financiar EURO'!W11*'Bugetul indicativ (90%)'!$E$55</f>
        <v>0</v>
      </c>
      <c r="X11" s="38">
        <f>'Grafic financiar EURO'!X11*'Bugetul indicativ (90%)'!$E$55</f>
        <v>0</v>
      </c>
      <c r="Y11" s="38">
        <f>'Grafic financiar EURO'!Y11*'Bugetul indicativ (90%)'!$E$55</f>
        <v>0</v>
      </c>
      <c r="Z11" s="38">
        <f>'Grafic financiar EURO'!Z11*'Bugetul indicativ (90%)'!$E$55</f>
        <v>0</v>
      </c>
      <c r="AA11" s="38">
        <f>'Grafic financiar EURO'!AA11*'Bugetul indicativ (90%)'!$E$55</f>
        <v>0</v>
      </c>
      <c r="AB11" s="38">
        <f>'Grafic financiar EURO'!AB11*'Bugetul indicativ (90%)'!$E$55</f>
        <v>0</v>
      </c>
      <c r="AC11" s="34">
        <f t="shared" si="5"/>
        <v>0</v>
      </c>
      <c r="AD11" s="34">
        <f t="shared" si="6"/>
        <v>0</v>
      </c>
    </row>
    <row r="12" spans="1:30" x14ac:dyDescent="0.25">
      <c r="A12" s="502"/>
      <c r="B12" s="35" t="s">
        <v>206</v>
      </c>
      <c r="C12" s="93">
        <f>'Grafic financiar EURO'!C12*IPOTEZE!$C$4</f>
        <v>0</v>
      </c>
      <c r="D12" s="34">
        <f t="shared" ref="D12:O12" si="9">SUM(D10:D11)</f>
        <v>0</v>
      </c>
      <c r="E12" s="34">
        <f t="shared" si="9"/>
        <v>0</v>
      </c>
      <c r="F12" s="34">
        <f t="shared" si="9"/>
        <v>0</v>
      </c>
      <c r="G12" s="34">
        <f t="shared" si="9"/>
        <v>0</v>
      </c>
      <c r="H12" s="34">
        <f t="shared" si="9"/>
        <v>0</v>
      </c>
      <c r="I12" s="34">
        <f t="shared" si="9"/>
        <v>0</v>
      </c>
      <c r="J12" s="34">
        <f t="shared" si="9"/>
        <v>0</v>
      </c>
      <c r="K12" s="34">
        <f t="shared" si="9"/>
        <v>0</v>
      </c>
      <c r="L12" s="34">
        <f t="shared" si="9"/>
        <v>0</v>
      </c>
      <c r="M12" s="34">
        <f t="shared" si="9"/>
        <v>0</v>
      </c>
      <c r="N12" s="34">
        <f t="shared" si="9"/>
        <v>0</v>
      </c>
      <c r="O12" s="34">
        <f t="shared" si="9"/>
        <v>0</v>
      </c>
      <c r="P12" s="34">
        <f t="shared" si="3"/>
        <v>0</v>
      </c>
      <c r="Q12" s="34">
        <f t="shared" ref="Q12:AB12" si="10">SUM(Q10:Q11)</f>
        <v>0</v>
      </c>
      <c r="R12" s="34">
        <f t="shared" si="10"/>
        <v>0</v>
      </c>
      <c r="S12" s="34">
        <f t="shared" si="10"/>
        <v>0</v>
      </c>
      <c r="T12" s="34">
        <f t="shared" si="10"/>
        <v>0</v>
      </c>
      <c r="U12" s="34">
        <f t="shared" si="10"/>
        <v>0</v>
      </c>
      <c r="V12" s="34">
        <f t="shared" si="10"/>
        <v>0</v>
      </c>
      <c r="W12" s="34">
        <f t="shared" si="10"/>
        <v>0</v>
      </c>
      <c r="X12" s="34">
        <f t="shared" si="10"/>
        <v>0</v>
      </c>
      <c r="Y12" s="34">
        <f t="shared" si="10"/>
        <v>0</v>
      </c>
      <c r="Z12" s="34">
        <f t="shared" si="10"/>
        <v>0</v>
      </c>
      <c r="AA12" s="34">
        <f t="shared" si="10"/>
        <v>0</v>
      </c>
      <c r="AB12" s="34">
        <f t="shared" si="10"/>
        <v>0</v>
      </c>
      <c r="AC12" s="34">
        <f t="shared" si="5"/>
        <v>0</v>
      </c>
      <c r="AD12" s="34">
        <f t="shared" si="6"/>
        <v>0</v>
      </c>
    </row>
    <row r="13" spans="1:30" x14ac:dyDescent="0.25">
      <c r="A13" s="502" t="s">
        <v>211</v>
      </c>
      <c r="B13" s="53" t="s">
        <v>322</v>
      </c>
      <c r="C13" s="93">
        <f>'Grafic financiar EURO'!C13*IPOTEZE!$C$4</f>
        <v>0</v>
      </c>
      <c r="D13" s="38">
        <f>'Grafic financiar EURO'!D13*IPOTEZE!$C$4</f>
        <v>0</v>
      </c>
      <c r="E13" s="38">
        <f>'Grafic financiar EURO'!E13*IPOTEZE!$C$4</f>
        <v>0</v>
      </c>
      <c r="F13" s="38">
        <f>'Grafic financiar EURO'!F13*IPOTEZE!$C$4</f>
        <v>0</v>
      </c>
      <c r="G13" s="38">
        <f>'Grafic financiar EURO'!G13*IPOTEZE!$C$4</f>
        <v>0</v>
      </c>
      <c r="H13" s="38">
        <f>'Grafic financiar EURO'!H13*IPOTEZE!$C$4</f>
        <v>0</v>
      </c>
      <c r="I13" s="38">
        <f>'Grafic financiar EURO'!I13*IPOTEZE!$C$4</f>
        <v>0</v>
      </c>
      <c r="J13" s="38">
        <f>'Grafic financiar EURO'!J13*IPOTEZE!$C$4</f>
        <v>0</v>
      </c>
      <c r="K13" s="38">
        <f>'Grafic financiar EURO'!K13*IPOTEZE!$C$4</f>
        <v>0</v>
      </c>
      <c r="L13" s="38">
        <f>'Grafic financiar EURO'!L13*IPOTEZE!$C$4</f>
        <v>0</v>
      </c>
      <c r="M13" s="38">
        <f>'Grafic financiar EURO'!M13*IPOTEZE!$C$4</f>
        <v>0</v>
      </c>
      <c r="N13" s="38">
        <f>'Grafic financiar EURO'!N13*IPOTEZE!$C$4</f>
        <v>0</v>
      </c>
      <c r="O13" s="38">
        <f>'Grafic financiar EURO'!O13*IPOTEZE!$C$4</f>
        <v>0</v>
      </c>
      <c r="P13" s="34">
        <f t="shared" si="3"/>
        <v>0</v>
      </c>
      <c r="Q13" s="38">
        <f>'Grafic financiar EURO'!Q13*'Bugetul indicativ (90%)'!$E$55</f>
        <v>0</v>
      </c>
      <c r="R13" s="38">
        <f>'Grafic financiar EURO'!R13*'Bugetul indicativ (90%)'!$E$55</f>
        <v>0</v>
      </c>
      <c r="S13" s="38">
        <f>'Grafic financiar EURO'!S13*'Bugetul indicativ (90%)'!$E$55</f>
        <v>0</v>
      </c>
      <c r="T13" s="38">
        <f>'Grafic financiar EURO'!T13*'Bugetul indicativ (90%)'!$E$55</f>
        <v>0</v>
      </c>
      <c r="U13" s="38">
        <f>'Grafic financiar EURO'!U13*'Bugetul indicativ (90%)'!$E$55</f>
        <v>0</v>
      </c>
      <c r="V13" s="38">
        <f>'Grafic financiar EURO'!V13*'Bugetul indicativ (90%)'!$E$55</f>
        <v>0</v>
      </c>
      <c r="W13" s="38">
        <f>'Grafic financiar EURO'!W13*'Bugetul indicativ (90%)'!$E$55</f>
        <v>0</v>
      </c>
      <c r="X13" s="38">
        <f>'Grafic financiar EURO'!X13*'Bugetul indicativ (90%)'!$E$55</f>
        <v>0</v>
      </c>
      <c r="Y13" s="38">
        <f>'Grafic financiar EURO'!Y13*'Bugetul indicativ (90%)'!$E$55</f>
        <v>0</v>
      </c>
      <c r="Z13" s="38">
        <f>'Grafic financiar EURO'!Z13*'Bugetul indicativ (90%)'!$E$55</f>
        <v>0</v>
      </c>
      <c r="AA13" s="38">
        <f>'Grafic financiar EURO'!AA13*'Bugetul indicativ (90%)'!$E$55</f>
        <v>0</v>
      </c>
      <c r="AB13" s="38">
        <f>'Grafic financiar EURO'!AB13*'Bugetul indicativ (90%)'!$E$55</f>
        <v>0</v>
      </c>
      <c r="AC13" s="34">
        <f t="shared" si="5"/>
        <v>0</v>
      </c>
      <c r="AD13" s="34">
        <f t="shared" si="6"/>
        <v>0</v>
      </c>
    </row>
    <row r="14" spans="1:30" x14ac:dyDescent="0.25">
      <c r="A14" s="502"/>
      <c r="B14" s="53" t="s">
        <v>323</v>
      </c>
      <c r="C14" s="93">
        <f>'Grafic financiar EURO'!C14*IPOTEZE!$C$4</f>
        <v>0</v>
      </c>
      <c r="D14" s="38">
        <f>'Grafic financiar EURO'!D14*IPOTEZE!$C$4</f>
        <v>0</v>
      </c>
      <c r="E14" s="38">
        <f>'Grafic financiar EURO'!E14*IPOTEZE!$C$4</f>
        <v>0</v>
      </c>
      <c r="F14" s="38">
        <f>'Grafic financiar EURO'!F14*IPOTEZE!$C$4</f>
        <v>0</v>
      </c>
      <c r="G14" s="38">
        <f>'Grafic financiar EURO'!G14*IPOTEZE!$C$4</f>
        <v>0</v>
      </c>
      <c r="H14" s="38">
        <f>'Grafic financiar EURO'!H14*IPOTEZE!$C$4</f>
        <v>0</v>
      </c>
      <c r="I14" s="38">
        <f>'Grafic financiar EURO'!I14*IPOTEZE!$C$4</f>
        <v>0</v>
      </c>
      <c r="J14" s="38">
        <f>'Grafic financiar EURO'!J14*IPOTEZE!$C$4</f>
        <v>0</v>
      </c>
      <c r="K14" s="38">
        <f>'Grafic financiar EURO'!K14*IPOTEZE!$C$4</f>
        <v>0</v>
      </c>
      <c r="L14" s="38">
        <f>'Grafic financiar EURO'!L14*IPOTEZE!$C$4</f>
        <v>0</v>
      </c>
      <c r="M14" s="38">
        <f>'Grafic financiar EURO'!M14*IPOTEZE!$C$4</f>
        <v>0</v>
      </c>
      <c r="N14" s="38">
        <f>'Grafic financiar EURO'!N14*IPOTEZE!$C$4</f>
        <v>0</v>
      </c>
      <c r="O14" s="38">
        <f>'Grafic financiar EURO'!O14*IPOTEZE!$C$4</f>
        <v>0</v>
      </c>
      <c r="P14" s="34">
        <f t="shared" si="3"/>
        <v>0</v>
      </c>
      <c r="Q14" s="38">
        <f>'Grafic financiar EURO'!Q14*'Bugetul indicativ (90%)'!$E$55</f>
        <v>0</v>
      </c>
      <c r="R14" s="38">
        <f>'Grafic financiar EURO'!R14*'Bugetul indicativ (90%)'!$E$55</f>
        <v>0</v>
      </c>
      <c r="S14" s="38">
        <f>'Grafic financiar EURO'!S14*'Bugetul indicativ (90%)'!$E$55</f>
        <v>0</v>
      </c>
      <c r="T14" s="38">
        <f>'Grafic financiar EURO'!T14*'Bugetul indicativ (90%)'!$E$55</f>
        <v>0</v>
      </c>
      <c r="U14" s="38">
        <f>'Grafic financiar EURO'!U14*'Bugetul indicativ (90%)'!$E$55</f>
        <v>0</v>
      </c>
      <c r="V14" s="38">
        <f>'Grafic financiar EURO'!V14*'Bugetul indicativ (90%)'!$E$55</f>
        <v>0</v>
      </c>
      <c r="W14" s="38">
        <f>'Grafic financiar EURO'!W14*'Bugetul indicativ (90%)'!$E$55</f>
        <v>0</v>
      </c>
      <c r="X14" s="38">
        <f>'Grafic financiar EURO'!X14*'Bugetul indicativ (90%)'!$E$55</f>
        <v>0</v>
      </c>
      <c r="Y14" s="38">
        <f>'Grafic financiar EURO'!Y14*'Bugetul indicativ (90%)'!$E$55</f>
        <v>0</v>
      </c>
      <c r="Z14" s="38">
        <f>'Grafic financiar EURO'!Z14*'Bugetul indicativ (90%)'!$E$55</f>
        <v>0</v>
      </c>
      <c r="AA14" s="38">
        <f>'Grafic financiar EURO'!AA14*'Bugetul indicativ (90%)'!$E$55</f>
        <v>0</v>
      </c>
      <c r="AB14" s="38">
        <f>'Grafic financiar EURO'!AB14*'Bugetul indicativ (90%)'!$E$55</f>
        <v>0</v>
      </c>
      <c r="AC14" s="34">
        <f t="shared" si="5"/>
        <v>0</v>
      </c>
      <c r="AD14" s="34">
        <f t="shared" si="6"/>
        <v>0</v>
      </c>
    </row>
    <row r="15" spans="1:30" x14ac:dyDescent="0.25">
      <c r="A15" s="502"/>
      <c r="B15" s="35" t="s">
        <v>206</v>
      </c>
      <c r="C15" s="93">
        <f>'Grafic financiar EURO'!C15*IPOTEZE!$C$4</f>
        <v>0</v>
      </c>
      <c r="D15" s="34">
        <f t="shared" ref="D15:O15" si="11">SUM(D13:D14)</f>
        <v>0</v>
      </c>
      <c r="E15" s="34">
        <f t="shared" si="11"/>
        <v>0</v>
      </c>
      <c r="F15" s="34">
        <f t="shared" si="11"/>
        <v>0</v>
      </c>
      <c r="G15" s="34">
        <f t="shared" si="11"/>
        <v>0</v>
      </c>
      <c r="H15" s="34">
        <f t="shared" si="11"/>
        <v>0</v>
      </c>
      <c r="I15" s="34">
        <f t="shared" si="11"/>
        <v>0</v>
      </c>
      <c r="J15" s="34">
        <f t="shared" si="11"/>
        <v>0</v>
      </c>
      <c r="K15" s="34">
        <f t="shared" si="11"/>
        <v>0</v>
      </c>
      <c r="L15" s="34">
        <f t="shared" si="11"/>
        <v>0</v>
      </c>
      <c r="M15" s="34">
        <f t="shared" si="11"/>
        <v>0</v>
      </c>
      <c r="N15" s="34">
        <f t="shared" si="11"/>
        <v>0</v>
      </c>
      <c r="O15" s="34">
        <f t="shared" si="11"/>
        <v>0</v>
      </c>
      <c r="P15" s="34">
        <f t="shared" si="3"/>
        <v>0</v>
      </c>
      <c r="Q15" s="34">
        <f t="shared" ref="Q15:AB15" si="12">SUM(Q13:Q14)</f>
        <v>0</v>
      </c>
      <c r="R15" s="34">
        <f t="shared" si="12"/>
        <v>0</v>
      </c>
      <c r="S15" s="34">
        <f t="shared" si="12"/>
        <v>0</v>
      </c>
      <c r="T15" s="34">
        <f t="shared" si="12"/>
        <v>0</v>
      </c>
      <c r="U15" s="34">
        <f t="shared" si="12"/>
        <v>0</v>
      </c>
      <c r="V15" s="34">
        <f t="shared" si="12"/>
        <v>0</v>
      </c>
      <c r="W15" s="34">
        <f t="shared" si="12"/>
        <v>0</v>
      </c>
      <c r="X15" s="34">
        <f t="shared" si="12"/>
        <v>0</v>
      </c>
      <c r="Y15" s="34">
        <f t="shared" si="12"/>
        <v>0</v>
      </c>
      <c r="Z15" s="34">
        <f t="shared" si="12"/>
        <v>0</v>
      </c>
      <c r="AA15" s="34">
        <f t="shared" si="12"/>
        <v>0</v>
      </c>
      <c r="AB15" s="34">
        <f t="shared" si="12"/>
        <v>0</v>
      </c>
      <c r="AC15" s="34">
        <f t="shared" si="5"/>
        <v>0</v>
      </c>
      <c r="AD15" s="34">
        <f t="shared" si="6"/>
        <v>0</v>
      </c>
    </row>
    <row r="16" spans="1:30" x14ac:dyDescent="0.25">
      <c r="A16" s="473" t="s">
        <v>212</v>
      </c>
      <c r="B16" s="53" t="s">
        <v>322</v>
      </c>
      <c r="C16" s="93">
        <f>'Grafic financiar EURO'!C19*IPOTEZE!$C$4</f>
        <v>0</v>
      </c>
      <c r="D16" s="38">
        <f>'Grafic financiar EURO'!D19*'Bugetul indicativ (90%)'!$E$55</f>
        <v>0</v>
      </c>
      <c r="E16" s="38">
        <f>'Grafic financiar EURO'!E19*'Bugetul indicativ (90%)'!$E$55</f>
        <v>0</v>
      </c>
      <c r="F16" s="38">
        <f>'Grafic financiar EURO'!F19*'Bugetul indicativ (90%)'!$E$55</f>
        <v>0</v>
      </c>
      <c r="G16" s="38">
        <f>'Grafic financiar EURO'!G19*'Bugetul indicativ (90%)'!$E$55</f>
        <v>0</v>
      </c>
      <c r="H16" s="38">
        <f>'Grafic financiar EURO'!H19*'Bugetul indicativ (90%)'!$E$55</f>
        <v>0</v>
      </c>
      <c r="I16" s="38">
        <f>'Grafic financiar EURO'!I19*'Bugetul indicativ (90%)'!$E$55</f>
        <v>0</v>
      </c>
      <c r="J16" s="38">
        <f>'Grafic financiar EURO'!J19*'Bugetul indicativ (90%)'!$E$55</f>
        <v>0</v>
      </c>
      <c r="K16" s="38">
        <f>'Grafic financiar EURO'!K19*'Bugetul indicativ (90%)'!$E$55</f>
        <v>0</v>
      </c>
      <c r="L16" s="38">
        <f>'Grafic financiar EURO'!L19*'Bugetul indicativ (90%)'!$E$55</f>
        <v>0</v>
      </c>
      <c r="M16" s="38">
        <f>'Grafic financiar EURO'!M19*'Bugetul indicativ (90%)'!$E$55</f>
        <v>0</v>
      </c>
      <c r="N16" s="38">
        <f>'Grafic financiar EURO'!N19*'Bugetul indicativ (90%)'!$E$55</f>
        <v>0</v>
      </c>
      <c r="O16" s="38">
        <f>'Grafic financiar EURO'!O19*'Bugetul indicativ (90%)'!$E$55</f>
        <v>0</v>
      </c>
      <c r="P16" s="34">
        <f t="shared" si="3"/>
        <v>0</v>
      </c>
      <c r="Q16" s="38">
        <f>'Grafic financiar EURO'!Q19*'Bugetul indicativ (90%)'!$E$55</f>
        <v>0</v>
      </c>
      <c r="R16" s="38">
        <f>'Grafic financiar EURO'!R19*'Bugetul indicativ (90%)'!$E$55</f>
        <v>0</v>
      </c>
      <c r="S16" s="38">
        <f>'Grafic financiar EURO'!S19*'Bugetul indicativ (90%)'!$E$55</f>
        <v>0</v>
      </c>
      <c r="T16" s="38">
        <f>'Grafic financiar EURO'!T19*'Bugetul indicativ (90%)'!$E$55</f>
        <v>0</v>
      </c>
      <c r="U16" s="38">
        <f>'Grafic financiar EURO'!U19*'Bugetul indicativ (90%)'!$E$55</f>
        <v>0</v>
      </c>
      <c r="V16" s="38">
        <f>'Grafic financiar EURO'!V19*'Bugetul indicativ (90%)'!$E$55</f>
        <v>0</v>
      </c>
      <c r="W16" s="38">
        <f>'Grafic financiar EURO'!W19*'Bugetul indicativ (90%)'!$E$55</f>
        <v>0</v>
      </c>
      <c r="X16" s="38">
        <f>'Grafic financiar EURO'!X19*'Bugetul indicativ (90%)'!$E$55</f>
        <v>0</v>
      </c>
      <c r="Y16" s="38">
        <f>'Grafic financiar EURO'!Y19*'Bugetul indicativ (90%)'!$E$55</f>
        <v>0</v>
      </c>
      <c r="Z16" s="38">
        <f>'Grafic financiar EURO'!Z19*'Bugetul indicativ (90%)'!$E$55</f>
        <v>0</v>
      </c>
      <c r="AA16" s="38">
        <f>'Grafic financiar EURO'!AA19*'Bugetul indicativ (90%)'!$E$55</f>
        <v>0</v>
      </c>
      <c r="AB16" s="38">
        <f>'Grafic financiar EURO'!AB19*'Bugetul indicativ (90%)'!$E$55</f>
        <v>0</v>
      </c>
      <c r="AC16" s="34">
        <f t="shared" si="5"/>
        <v>0</v>
      </c>
      <c r="AD16" s="34">
        <f t="shared" si="6"/>
        <v>0</v>
      </c>
    </row>
    <row r="17" spans="1:30" x14ac:dyDescent="0.25">
      <c r="A17" s="473"/>
      <c r="B17" s="53" t="s">
        <v>323</v>
      </c>
      <c r="C17" s="93">
        <f>'Grafic financiar EURO'!C20*IPOTEZE!$C$4</f>
        <v>0</v>
      </c>
      <c r="D17" s="38">
        <f>'Grafic financiar EURO'!D20*'Bugetul indicativ (90%)'!$E$55</f>
        <v>0</v>
      </c>
      <c r="E17" s="38">
        <f>'Grafic financiar EURO'!E20*'Bugetul indicativ (90%)'!$E$55</f>
        <v>0</v>
      </c>
      <c r="F17" s="38">
        <f>'Grafic financiar EURO'!F20*'Bugetul indicativ (90%)'!$E$55</f>
        <v>0</v>
      </c>
      <c r="G17" s="38">
        <f>'Grafic financiar EURO'!G20*'Bugetul indicativ (90%)'!$E$55</f>
        <v>0</v>
      </c>
      <c r="H17" s="38">
        <f>'Grafic financiar EURO'!H20*'Bugetul indicativ (90%)'!$E$55</f>
        <v>0</v>
      </c>
      <c r="I17" s="38">
        <f>'Grafic financiar EURO'!I20*'Bugetul indicativ (90%)'!$E$55</f>
        <v>0</v>
      </c>
      <c r="J17" s="38">
        <f>'Grafic financiar EURO'!J20*'Bugetul indicativ (90%)'!$E$55</f>
        <v>0</v>
      </c>
      <c r="K17" s="38">
        <f>'Grafic financiar EURO'!K20*'Bugetul indicativ (90%)'!$E$55</f>
        <v>0</v>
      </c>
      <c r="L17" s="38">
        <f>'Grafic financiar EURO'!L20*'Bugetul indicativ (90%)'!$E$55</f>
        <v>0</v>
      </c>
      <c r="M17" s="38">
        <f>'Grafic financiar EURO'!M20*'Bugetul indicativ (90%)'!$E$55</f>
        <v>0</v>
      </c>
      <c r="N17" s="38">
        <f>'Grafic financiar EURO'!N20*'Bugetul indicativ (90%)'!$E$55</f>
        <v>0</v>
      </c>
      <c r="O17" s="38">
        <f>'Grafic financiar EURO'!O20*'Bugetul indicativ (90%)'!$E$55</f>
        <v>0</v>
      </c>
      <c r="P17" s="34">
        <f t="shared" si="3"/>
        <v>0</v>
      </c>
      <c r="Q17" s="38">
        <f>'Grafic financiar EURO'!Q20*'Bugetul indicativ (90%)'!$E$55</f>
        <v>0</v>
      </c>
      <c r="R17" s="38">
        <f>'Grafic financiar EURO'!R20*'Bugetul indicativ (90%)'!$E$55</f>
        <v>0</v>
      </c>
      <c r="S17" s="38">
        <f>'Grafic financiar EURO'!S20*'Bugetul indicativ (90%)'!$E$55</f>
        <v>0</v>
      </c>
      <c r="T17" s="38">
        <f>'Grafic financiar EURO'!T20*'Bugetul indicativ (90%)'!$E$55</f>
        <v>0</v>
      </c>
      <c r="U17" s="38">
        <f>'Grafic financiar EURO'!U20*'Bugetul indicativ (90%)'!$E$55</f>
        <v>0</v>
      </c>
      <c r="V17" s="38">
        <f>'Grafic financiar EURO'!V20*'Bugetul indicativ (90%)'!$E$55</f>
        <v>0</v>
      </c>
      <c r="W17" s="38">
        <f>'Grafic financiar EURO'!W20*'Bugetul indicativ (90%)'!$E$55</f>
        <v>0</v>
      </c>
      <c r="X17" s="38">
        <f>'Grafic financiar EURO'!X20*'Bugetul indicativ (90%)'!$E$55</f>
        <v>0</v>
      </c>
      <c r="Y17" s="38">
        <f>'Grafic financiar EURO'!Y20*'Bugetul indicativ (90%)'!$E$55</f>
        <v>0</v>
      </c>
      <c r="Z17" s="38">
        <f>'Grafic financiar EURO'!Z20*'Bugetul indicativ (90%)'!$E$55</f>
        <v>0</v>
      </c>
      <c r="AA17" s="38">
        <f>'Grafic financiar EURO'!AA20*'Bugetul indicativ (90%)'!$E$55</f>
        <v>0</v>
      </c>
      <c r="AB17" s="38">
        <f>'Grafic financiar EURO'!AB20*'Bugetul indicativ (90%)'!$E$55</f>
        <v>0</v>
      </c>
      <c r="AC17" s="34">
        <f t="shared" si="5"/>
        <v>0</v>
      </c>
      <c r="AD17" s="34">
        <f t="shared" si="6"/>
        <v>0</v>
      </c>
    </row>
    <row r="18" spans="1:30" x14ac:dyDescent="0.25">
      <c r="A18" s="473"/>
      <c r="B18" s="35" t="s">
        <v>206</v>
      </c>
      <c r="C18" s="93">
        <f>'Grafic financiar EURO'!C21*IPOTEZE!$C$4</f>
        <v>0</v>
      </c>
      <c r="D18" s="34">
        <f t="shared" ref="D18:O18" si="13">SUM(D16:D17)</f>
        <v>0</v>
      </c>
      <c r="E18" s="34">
        <f t="shared" si="13"/>
        <v>0</v>
      </c>
      <c r="F18" s="34">
        <f t="shared" si="13"/>
        <v>0</v>
      </c>
      <c r="G18" s="34">
        <f t="shared" si="13"/>
        <v>0</v>
      </c>
      <c r="H18" s="34">
        <f t="shared" si="13"/>
        <v>0</v>
      </c>
      <c r="I18" s="34">
        <f t="shared" si="13"/>
        <v>0</v>
      </c>
      <c r="J18" s="34">
        <f t="shared" si="13"/>
        <v>0</v>
      </c>
      <c r="K18" s="34">
        <f t="shared" si="13"/>
        <v>0</v>
      </c>
      <c r="L18" s="34">
        <f t="shared" si="13"/>
        <v>0</v>
      </c>
      <c r="M18" s="34">
        <f t="shared" si="13"/>
        <v>0</v>
      </c>
      <c r="N18" s="34">
        <f t="shared" si="13"/>
        <v>0</v>
      </c>
      <c r="O18" s="34">
        <f t="shared" si="13"/>
        <v>0</v>
      </c>
      <c r="P18" s="34">
        <f t="shared" si="3"/>
        <v>0</v>
      </c>
      <c r="Q18" s="34">
        <f t="shared" ref="Q18:AB18" si="14">SUM(Q16:Q17)</f>
        <v>0</v>
      </c>
      <c r="R18" s="34">
        <f t="shared" si="14"/>
        <v>0</v>
      </c>
      <c r="S18" s="34">
        <f t="shared" si="14"/>
        <v>0</v>
      </c>
      <c r="T18" s="34">
        <f t="shared" si="14"/>
        <v>0</v>
      </c>
      <c r="U18" s="34">
        <f t="shared" si="14"/>
        <v>0</v>
      </c>
      <c r="V18" s="34">
        <f t="shared" si="14"/>
        <v>0</v>
      </c>
      <c r="W18" s="34">
        <f t="shared" si="14"/>
        <v>0</v>
      </c>
      <c r="X18" s="34">
        <f t="shared" si="14"/>
        <v>0</v>
      </c>
      <c r="Y18" s="34">
        <f t="shared" si="14"/>
        <v>0</v>
      </c>
      <c r="Z18" s="34">
        <f t="shared" si="14"/>
        <v>0</v>
      </c>
      <c r="AA18" s="34">
        <f t="shared" si="14"/>
        <v>0</v>
      </c>
      <c r="AB18" s="34">
        <f t="shared" si="14"/>
        <v>0</v>
      </c>
      <c r="AC18" s="34">
        <f t="shared" si="5"/>
        <v>0</v>
      </c>
      <c r="AD18" s="34">
        <f t="shared" si="6"/>
        <v>0</v>
      </c>
    </row>
    <row r="19" spans="1:30" x14ac:dyDescent="0.25">
      <c r="A19" s="473" t="s">
        <v>213</v>
      </c>
      <c r="B19" s="35" t="s">
        <v>322</v>
      </c>
      <c r="C19" s="93">
        <f>'Grafic financiar EURO'!C22*IPOTEZE!$C$4</f>
        <v>84310.000783225143</v>
      </c>
      <c r="D19" s="34">
        <f>D22+D25+D28+D31+D34+D37</f>
        <v>251057.69999999998</v>
      </c>
      <c r="E19" s="34">
        <f t="shared" ref="E19:O20" si="15">E22+E25+E28+E31+E34+E37</f>
        <v>-60309.233333471624</v>
      </c>
      <c r="F19" s="34">
        <f t="shared" si="15"/>
        <v>-60309.233333471624</v>
      </c>
      <c r="G19" s="34">
        <f t="shared" si="15"/>
        <v>-60309.233333471624</v>
      </c>
      <c r="H19" s="34">
        <f t="shared" si="15"/>
        <v>9845.4</v>
      </c>
      <c r="I19" s="34">
        <f t="shared" si="15"/>
        <v>9845.4</v>
      </c>
      <c r="J19" s="34">
        <f t="shared" si="15"/>
        <v>9845.4</v>
      </c>
      <c r="K19" s="34">
        <f t="shared" si="15"/>
        <v>9845.4</v>
      </c>
      <c r="L19" s="34">
        <f t="shared" si="15"/>
        <v>9845.4</v>
      </c>
      <c r="M19" s="34">
        <f t="shared" si="15"/>
        <v>9845.4</v>
      </c>
      <c r="N19" s="34">
        <f t="shared" si="15"/>
        <v>9845.4</v>
      </c>
      <c r="O19" s="34">
        <f t="shared" si="15"/>
        <v>0</v>
      </c>
      <c r="P19" s="34">
        <f t="shared" si="3"/>
        <v>139047.79999958508</v>
      </c>
      <c r="Q19" s="34">
        <f>Q22+Q25+Q28+Q31+Q34+Q37</f>
        <v>0</v>
      </c>
      <c r="R19" s="34">
        <f t="shared" ref="R19:AB20" si="16">R22+R25+R28+R31+R34+R37</f>
        <v>14768.1</v>
      </c>
      <c r="S19" s="34">
        <f t="shared" si="16"/>
        <v>9845.4</v>
      </c>
      <c r="T19" s="34">
        <f t="shared" si="16"/>
        <v>9845.4</v>
      </c>
      <c r="U19" s="34">
        <f t="shared" si="16"/>
        <v>9845.4</v>
      </c>
      <c r="V19" s="34">
        <f t="shared" si="16"/>
        <v>9845.4</v>
      </c>
      <c r="W19" s="34">
        <f t="shared" si="16"/>
        <v>0</v>
      </c>
      <c r="X19" s="34">
        <f t="shared" si="16"/>
        <v>0</v>
      </c>
      <c r="Y19" s="34">
        <f t="shared" si="16"/>
        <v>0</v>
      </c>
      <c r="Z19" s="34">
        <f t="shared" si="16"/>
        <v>0</v>
      </c>
      <c r="AA19" s="34">
        <f t="shared" si="16"/>
        <v>0</v>
      </c>
      <c r="AB19" s="34">
        <f t="shared" si="16"/>
        <v>0</v>
      </c>
      <c r="AC19" s="34">
        <f t="shared" si="5"/>
        <v>54149.700000000004</v>
      </c>
      <c r="AD19" s="34">
        <f t="shared" si="6"/>
        <v>193197.4999995851</v>
      </c>
    </row>
    <row r="20" spans="1:30" x14ac:dyDescent="0.25">
      <c r="A20" s="473"/>
      <c r="B20" s="35" t="s">
        <v>323</v>
      </c>
      <c r="C20" s="93">
        <f>'Grafic financiar EURO'!C23*IPOTEZE!$C$4</f>
        <v>0</v>
      </c>
      <c r="D20" s="34">
        <f>D23+D26+D29+D32+D35+D38</f>
        <v>0</v>
      </c>
      <c r="E20" s="34">
        <f t="shared" si="15"/>
        <v>0</v>
      </c>
      <c r="F20" s="34">
        <f t="shared" si="15"/>
        <v>0</v>
      </c>
      <c r="G20" s="34">
        <f t="shared" si="15"/>
        <v>0</v>
      </c>
      <c r="H20" s="34">
        <f t="shared" si="15"/>
        <v>0</v>
      </c>
      <c r="I20" s="34">
        <f t="shared" si="15"/>
        <v>0</v>
      </c>
      <c r="J20" s="34">
        <f t="shared" si="15"/>
        <v>0</v>
      </c>
      <c r="K20" s="34">
        <f t="shared" si="15"/>
        <v>0</v>
      </c>
      <c r="L20" s="34">
        <f t="shared" si="15"/>
        <v>0</v>
      </c>
      <c r="M20" s="34">
        <f t="shared" si="15"/>
        <v>0</v>
      </c>
      <c r="N20" s="34">
        <f t="shared" si="15"/>
        <v>0</v>
      </c>
      <c r="O20" s="34">
        <f t="shared" si="15"/>
        <v>0</v>
      </c>
      <c r="P20" s="34">
        <f t="shared" si="3"/>
        <v>0</v>
      </c>
      <c r="Q20" s="34">
        <f>Q23+Q26+Q29+Q32+Q35+Q38</f>
        <v>0</v>
      </c>
      <c r="R20" s="34">
        <f t="shared" si="16"/>
        <v>0</v>
      </c>
      <c r="S20" s="34">
        <f t="shared" si="16"/>
        <v>0</v>
      </c>
      <c r="T20" s="34">
        <f t="shared" si="16"/>
        <v>0</v>
      </c>
      <c r="U20" s="34">
        <f t="shared" si="16"/>
        <v>0</v>
      </c>
      <c r="V20" s="34">
        <f t="shared" si="16"/>
        <v>0</v>
      </c>
      <c r="W20" s="34">
        <f t="shared" si="16"/>
        <v>0</v>
      </c>
      <c r="X20" s="34">
        <f t="shared" si="16"/>
        <v>0</v>
      </c>
      <c r="Y20" s="34">
        <f t="shared" si="16"/>
        <v>0</v>
      </c>
      <c r="Z20" s="34">
        <f t="shared" si="16"/>
        <v>0</v>
      </c>
      <c r="AA20" s="34">
        <f t="shared" si="16"/>
        <v>0</v>
      </c>
      <c r="AB20" s="34">
        <f t="shared" si="16"/>
        <v>0</v>
      </c>
      <c r="AC20" s="34">
        <f t="shared" si="5"/>
        <v>0</v>
      </c>
      <c r="AD20" s="34">
        <f t="shared" si="6"/>
        <v>0</v>
      </c>
    </row>
    <row r="21" spans="1:30" x14ac:dyDescent="0.25">
      <c r="A21" s="473"/>
      <c r="B21" s="35" t="s">
        <v>206</v>
      </c>
      <c r="C21" s="93">
        <f>'Grafic financiar EURO'!C24*IPOTEZE!$C$4</f>
        <v>84310.000783225143</v>
      </c>
      <c r="D21" s="34">
        <f t="shared" ref="D21:O21" si="17">SUM(D19:D20)</f>
        <v>251057.69999999998</v>
      </c>
      <c r="E21" s="34">
        <f t="shared" si="17"/>
        <v>-60309.233333471624</v>
      </c>
      <c r="F21" s="34">
        <f t="shared" si="17"/>
        <v>-60309.233333471624</v>
      </c>
      <c r="G21" s="34">
        <f t="shared" si="17"/>
        <v>-60309.233333471624</v>
      </c>
      <c r="H21" s="34">
        <f t="shared" si="17"/>
        <v>9845.4</v>
      </c>
      <c r="I21" s="34">
        <f t="shared" si="17"/>
        <v>9845.4</v>
      </c>
      <c r="J21" s="34">
        <f t="shared" si="17"/>
        <v>9845.4</v>
      </c>
      <c r="K21" s="34">
        <f t="shared" si="17"/>
        <v>9845.4</v>
      </c>
      <c r="L21" s="34">
        <f t="shared" si="17"/>
        <v>9845.4</v>
      </c>
      <c r="M21" s="34">
        <f t="shared" si="17"/>
        <v>9845.4</v>
      </c>
      <c r="N21" s="34">
        <f t="shared" si="17"/>
        <v>9845.4</v>
      </c>
      <c r="O21" s="34">
        <f t="shared" si="17"/>
        <v>0</v>
      </c>
      <c r="P21" s="34">
        <f t="shared" si="3"/>
        <v>139047.79999958508</v>
      </c>
      <c r="Q21" s="34">
        <f t="shared" ref="Q21:AB21" si="18">SUM(Q19:Q20)</f>
        <v>0</v>
      </c>
      <c r="R21" s="34">
        <f t="shared" si="18"/>
        <v>14768.1</v>
      </c>
      <c r="S21" s="34">
        <f t="shared" si="18"/>
        <v>9845.4</v>
      </c>
      <c r="T21" s="34">
        <f t="shared" si="18"/>
        <v>9845.4</v>
      </c>
      <c r="U21" s="34">
        <f t="shared" si="18"/>
        <v>9845.4</v>
      </c>
      <c r="V21" s="34">
        <f t="shared" si="18"/>
        <v>9845.4</v>
      </c>
      <c r="W21" s="34">
        <f t="shared" si="18"/>
        <v>0</v>
      </c>
      <c r="X21" s="34">
        <f t="shared" si="18"/>
        <v>0</v>
      </c>
      <c r="Y21" s="34">
        <f t="shared" si="18"/>
        <v>0</v>
      </c>
      <c r="Z21" s="34">
        <f t="shared" si="18"/>
        <v>0</v>
      </c>
      <c r="AA21" s="34">
        <f t="shared" si="18"/>
        <v>0</v>
      </c>
      <c r="AB21" s="34">
        <f t="shared" si="18"/>
        <v>0</v>
      </c>
      <c r="AC21" s="34">
        <f t="shared" si="5"/>
        <v>54149.700000000004</v>
      </c>
      <c r="AD21" s="34">
        <f t="shared" si="6"/>
        <v>193197.4999995851</v>
      </c>
    </row>
    <row r="22" spans="1:30" x14ac:dyDescent="0.25">
      <c r="A22" s="502" t="s">
        <v>214</v>
      </c>
      <c r="B22" s="53" t="s">
        <v>322</v>
      </c>
      <c r="C22" s="93">
        <f>'Grafic financiar EURO'!C25*IPOTEZE!$C$4</f>
        <v>0</v>
      </c>
      <c r="D22" s="38">
        <f>'Grafic financiar EURO'!D25*'Bugetul indicativ (90%)'!$E$55</f>
        <v>0</v>
      </c>
      <c r="E22" s="38">
        <f>'Grafic financiar EURO'!E25*'Bugetul indicativ (90%)'!$E$55</f>
        <v>0</v>
      </c>
      <c r="F22" s="38">
        <f>'Grafic financiar EURO'!F25*'Bugetul indicativ (90%)'!$E$55</f>
        <v>0</v>
      </c>
      <c r="G22" s="38">
        <f>'Grafic financiar EURO'!G25*'Bugetul indicativ (90%)'!$E$55</f>
        <v>0</v>
      </c>
      <c r="H22" s="38">
        <f>'Grafic financiar EURO'!H25*'Bugetul indicativ (90%)'!$E$55</f>
        <v>0</v>
      </c>
      <c r="I22" s="38">
        <f>'Grafic financiar EURO'!I25*'Bugetul indicativ (90%)'!$E$55</f>
        <v>0</v>
      </c>
      <c r="J22" s="38">
        <f>'Grafic financiar EURO'!J25*'Bugetul indicativ (90%)'!$E$55</f>
        <v>0</v>
      </c>
      <c r="K22" s="38">
        <f>'Grafic financiar EURO'!K25*'Bugetul indicativ (90%)'!$E$55</f>
        <v>0</v>
      </c>
      <c r="L22" s="38">
        <f>'Grafic financiar EURO'!L25*'Bugetul indicativ (90%)'!$E$55</f>
        <v>0</v>
      </c>
      <c r="M22" s="38">
        <f>'Grafic financiar EURO'!M25*'Bugetul indicativ (90%)'!$E$55</f>
        <v>0</v>
      </c>
      <c r="N22" s="38">
        <f>'Grafic financiar EURO'!N25*'Bugetul indicativ (90%)'!$E$55</f>
        <v>0</v>
      </c>
      <c r="O22" s="38">
        <f>'Grafic financiar EURO'!O25*'Bugetul indicativ (90%)'!$E$55</f>
        <v>0</v>
      </c>
      <c r="P22" s="34">
        <f t="shared" si="3"/>
        <v>0</v>
      </c>
      <c r="Q22" s="38">
        <f>'Grafic financiar EURO'!Q25*'Bugetul indicativ (90%)'!$E$55</f>
        <v>0</v>
      </c>
      <c r="R22" s="38">
        <f>'Grafic financiar EURO'!R25*'Bugetul indicativ (90%)'!$E$55</f>
        <v>0</v>
      </c>
      <c r="S22" s="38">
        <f>'Grafic financiar EURO'!S25*'Bugetul indicativ (90%)'!$E$55</f>
        <v>0</v>
      </c>
      <c r="T22" s="38">
        <f>'Grafic financiar EURO'!T25*'Bugetul indicativ (90%)'!$E$55</f>
        <v>0</v>
      </c>
      <c r="U22" s="38">
        <f>'Grafic financiar EURO'!U25*'Bugetul indicativ (90%)'!$E$55</f>
        <v>0</v>
      </c>
      <c r="V22" s="38">
        <f>'Grafic financiar EURO'!V25*'Bugetul indicativ (90%)'!$E$55</f>
        <v>0</v>
      </c>
      <c r="W22" s="38">
        <f>'Grafic financiar EURO'!W25*'Bugetul indicativ (90%)'!$E$55</f>
        <v>0</v>
      </c>
      <c r="X22" s="38">
        <f>'Grafic financiar EURO'!X25*'Bugetul indicativ (90%)'!$E$55</f>
        <v>0</v>
      </c>
      <c r="Y22" s="38">
        <f>'Grafic financiar EURO'!Y25*'Bugetul indicativ (90%)'!$E$55</f>
        <v>0</v>
      </c>
      <c r="Z22" s="38">
        <f>'Grafic financiar EURO'!Z25*'Bugetul indicativ (90%)'!$E$55</f>
        <v>0</v>
      </c>
      <c r="AA22" s="38">
        <f>'Grafic financiar EURO'!AA25*'Bugetul indicativ (90%)'!$E$55</f>
        <v>0</v>
      </c>
      <c r="AB22" s="38">
        <f>'Grafic financiar EURO'!AB25*'Bugetul indicativ (90%)'!$E$55</f>
        <v>0</v>
      </c>
      <c r="AC22" s="34">
        <f t="shared" si="5"/>
        <v>0</v>
      </c>
      <c r="AD22" s="34">
        <f t="shared" si="6"/>
        <v>0</v>
      </c>
    </row>
    <row r="23" spans="1:30" x14ac:dyDescent="0.25">
      <c r="A23" s="502"/>
      <c r="B23" s="53" t="s">
        <v>323</v>
      </c>
      <c r="C23" s="93">
        <f>'Grafic financiar EURO'!C26*IPOTEZE!$C$4</f>
        <v>0</v>
      </c>
      <c r="D23" s="38">
        <f>'Grafic financiar EURO'!D26*'Bugetul indicativ (90%)'!$E$55</f>
        <v>0</v>
      </c>
      <c r="E23" s="38">
        <f>'Grafic financiar EURO'!E26*'Bugetul indicativ (90%)'!$E$55</f>
        <v>0</v>
      </c>
      <c r="F23" s="38">
        <f>'Grafic financiar EURO'!F26*'Bugetul indicativ (90%)'!$E$55</f>
        <v>0</v>
      </c>
      <c r="G23" s="38">
        <f>'Grafic financiar EURO'!G26*'Bugetul indicativ (90%)'!$E$55</f>
        <v>0</v>
      </c>
      <c r="H23" s="38">
        <f>'Grafic financiar EURO'!H26*'Bugetul indicativ (90%)'!$E$55</f>
        <v>0</v>
      </c>
      <c r="I23" s="38">
        <f>'Grafic financiar EURO'!I26*'Bugetul indicativ (90%)'!$E$55</f>
        <v>0</v>
      </c>
      <c r="J23" s="38">
        <f>'Grafic financiar EURO'!J26*'Bugetul indicativ (90%)'!$E$55</f>
        <v>0</v>
      </c>
      <c r="K23" s="38">
        <f>'Grafic financiar EURO'!K26*'Bugetul indicativ (90%)'!$E$55</f>
        <v>0</v>
      </c>
      <c r="L23" s="38">
        <f>'Grafic financiar EURO'!L26*'Bugetul indicativ (90%)'!$E$55</f>
        <v>0</v>
      </c>
      <c r="M23" s="38">
        <f>'Grafic financiar EURO'!M26*'Bugetul indicativ (90%)'!$E$55</f>
        <v>0</v>
      </c>
      <c r="N23" s="38">
        <f>'Grafic financiar EURO'!N26*'Bugetul indicativ (90%)'!$E$55</f>
        <v>0</v>
      </c>
      <c r="O23" s="38">
        <f>'Grafic financiar EURO'!O26*'Bugetul indicativ (90%)'!$E$55</f>
        <v>0</v>
      </c>
      <c r="P23" s="34">
        <f t="shared" si="3"/>
        <v>0</v>
      </c>
      <c r="Q23" s="38">
        <f>'Grafic financiar EURO'!Q26*'Bugetul indicativ (90%)'!$E$55</f>
        <v>0</v>
      </c>
      <c r="R23" s="38">
        <f>'Grafic financiar EURO'!R26*'Bugetul indicativ (90%)'!$E$55</f>
        <v>0</v>
      </c>
      <c r="S23" s="38">
        <f>'Grafic financiar EURO'!S26*'Bugetul indicativ (90%)'!$E$55</f>
        <v>0</v>
      </c>
      <c r="T23" s="38">
        <f>'Grafic financiar EURO'!T26*'Bugetul indicativ (90%)'!$E$55</f>
        <v>0</v>
      </c>
      <c r="U23" s="38">
        <f>'Grafic financiar EURO'!U26*'Bugetul indicativ (90%)'!$E$55</f>
        <v>0</v>
      </c>
      <c r="V23" s="38">
        <f>'Grafic financiar EURO'!V26*'Bugetul indicativ (90%)'!$E$55</f>
        <v>0</v>
      </c>
      <c r="W23" s="38">
        <f>'Grafic financiar EURO'!W26*'Bugetul indicativ (90%)'!$E$55</f>
        <v>0</v>
      </c>
      <c r="X23" s="38">
        <f>'Grafic financiar EURO'!X26*'Bugetul indicativ (90%)'!$E$55</f>
        <v>0</v>
      </c>
      <c r="Y23" s="38">
        <f>'Grafic financiar EURO'!Y26*'Bugetul indicativ (90%)'!$E$55</f>
        <v>0</v>
      </c>
      <c r="Z23" s="38">
        <f>'Grafic financiar EURO'!Z26*'Bugetul indicativ (90%)'!$E$55</f>
        <v>0</v>
      </c>
      <c r="AA23" s="38">
        <f>'Grafic financiar EURO'!AA26*'Bugetul indicativ (90%)'!$E$55</f>
        <v>0</v>
      </c>
      <c r="AB23" s="38">
        <f>'Grafic financiar EURO'!AB26*'Bugetul indicativ (90%)'!$E$55</f>
        <v>0</v>
      </c>
      <c r="AC23" s="34">
        <f t="shared" si="5"/>
        <v>0</v>
      </c>
      <c r="AD23" s="34">
        <f t="shared" si="6"/>
        <v>0</v>
      </c>
    </row>
    <row r="24" spans="1:30" x14ac:dyDescent="0.25">
      <c r="A24" s="502"/>
      <c r="B24" s="35" t="s">
        <v>206</v>
      </c>
      <c r="C24" s="93">
        <f>'Grafic financiar EURO'!C27*IPOTEZE!$C$4</f>
        <v>0</v>
      </c>
      <c r="D24" s="34">
        <f t="shared" ref="D24:O24" si="19">SUM(D22:D23)</f>
        <v>0</v>
      </c>
      <c r="E24" s="34">
        <f t="shared" si="19"/>
        <v>0</v>
      </c>
      <c r="F24" s="34">
        <f t="shared" si="19"/>
        <v>0</v>
      </c>
      <c r="G24" s="34">
        <f t="shared" si="19"/>
        <v>0</v>
      </c>
      <c r="H24" s="34">
        <f t="shared" si="19"/>
        <v>0</v>
      </c>
      <c r="I24" s="34">
        <f t="shared" si="19"/>
        <v>0</v>
      </c>
      <c r="J24" s="34">
        <f t="shared" si="19"/>
        <v>0</v>
      </c>
      <c r="K24" s="34">
        <f t="shared" si="19"/>
        <v>0</v>
      </c>
      <c r="L24" s="34">
        <f t="shared" si="19"/>
        <v>0</v>
      </c>
      <c r="M24" s="34">
        <f t="shared" si="19"/>
        <v>0</v>
      </c>
      <c r="N24" s="34">
        <f t="shared" si="19"/>
        <v>0</v>
      </c>
      <c r="O24" s="34">
        <f t="shared" si="19"/>
        <v>0</v>
      </c>
      <c r="P24" s="34">
        <f t="shared" si="3"/>
        <v>0</v>
      </c>
      <c r="Q24" s="34">
        <f t="shared" ref="Q24:AB24" si="20">SUM(Q22:Q23)</f>
        <v>0</v>
      </c>
      <c r="R24" s="34">
        <f t="shared" si="20"/>
        <v>0</v>
      </c>
      <c r="S24" s="34">
        <f t="shared" si="20"/>
        <v>0</v>
      </c>
      <c r="T24" s="34">
        <f t="shared" si="20"/>
        <v>0</v>
      </c>
      <c r="U24" s="34">
        <f t="shared" si="20"/>
        <v>0</v>
      </c>
      <c r="V24" s="34">
        <f t="shared" si="20"/>
        <v>0</v>
      </c>
      <c r="W24" s="34">
        <f t="shared" si="20"/>
        <v>0</v>
      </c>
      <c r="X24" s="34">
        <f t="shared" si="20"/>
        <v>0</v>
      </c>
      <c r="Y24" s="34">
        <f t="shared" si="20"/>
        <v>0</v>
      </c>
      <c r="Z24" s="34">
        <f t="shared" si="20"/>
        <v>0</v>
      </c>
      <c r="AA24" s="34">
        <f t="shared" si="20"/>
        <v>0</v>
      </c>
      <c r="AB24" s="34">
        <f t="shared" si="20"/>
        <v>0</v>
      </c>
      <c r="AC24" s="34">
        <f t="shared" si="5"/>
        <v>0</v>
      </c>
      <c r="AD24" s="34">
        <f t="shared" si="6"/>
        <v>0</v>
      </c>
    </row>
    <row r="25" spans="1:30" x14ac:dyDescent="0.25">
      <c r="A25" s="502" t="s">
        <v>215</v>
      </c>
      <c r="B25" s="53" t="s">
        <v>322</v>
      </c>
      <c r="C25" s="93">
        <f>'Grafic financiar EURO'!C28*IPOTEZE!$C$4</f>
        <v>0</v>
      </c>
      <c r="D25" s="38">
        <f>'Grafic financiar EURO'!D28*'Bugetul indicativ (90%)'!$E$55</f>
        <v>0</v>
      </c>
      <c r="E25" s="38">
        <f>'Grafic financiar EURO'!E28*'Bugetul indicativ (90%)'!$E$55</f>
        <v>0</v>
      </c>
      <c r="F25" s="38">
        <f>'Grafic financiar EURO'!F28*'Bugetul indicativ (90%)'!$E$55</f>
        <v>0</v>
      </c>
      <c r="G25" s="38">
        <f>'Grafic financiar EURO'!G28*'Bugetul indicativ (90%)'!$E$55</f>
        <v>0</v>
      </c>
      <c r="H25" s="38">
        <f>'Grafic financiar EURO'!H28*'Bugetul indicativ (90%)'!$E$55</f>
        <v>0</v>
      </c>
      <c r="I25" s="38">
        <f>'Grafic financiar EURO'!I28*'Bugetul indicativ (90%)'!$E$55</f>
        <v>0</v>
      </c>
      <c r="J25" s="38">
        <f>'Grafic financiar EURO'!J28*'Bugetul indicativ (90%)'!$E$55</f>
        <v>0</v>
      </c>
      <c r="K25" s="38">
        <f>'Grafic financiar EURO'!K28*'Bugetul indicativ (90%)'!$E$55</f>
        <v>0</v>
      </c>
      <c r="L25" s="38">
        <f>'Grafic financiar EURO'!L28*'Bugetul indicativ (90%)'!$E$55</f>
        <v>0</v>
      </c>
      <c r="M25" s="38">
        <f>'Grafic financiar EURO'!M28*'Bugetul indicativ (90%)'!$E$55</f>
        <v>0</v>
      </c>
      <c r="N25" s="38">
        <f>'Grafic financiar EURO'!N28*'Bugetul indicativ (90%)'!$E$55</f>
        <v>0</v>
      </c>
      <c r="O25" s="38">
        <f>'Grafic financiar EURO'!O28*'Bugetul indicativ (90%)'!$E$55</f>
        <v>0</v>
      </c>
      <c r="P25" s="34">
        <f t="shared" si="3"/>
        <v>0</v>
      </c>
      <c r="Q25" s="38">
        <f>'Grafic financiar EURO'!Q28*'Bugetul indicativ (90%)'!$E$55</f>
        <v>0</v>
      </c>
      <c r="R25" s="38">
        <f>'Grafic financiar EURO'!R28*'Bugetul indicativ (90%)'!$E$55</f>
        <v>0</v>
      </c>
      <c r="S25" s="38">
        <f>'Grafic financiar EURO'!S28*'Bugetul indicativ (90%)'!$E$55</f>
        <v>0</v>
      </c>
      <c r="T25" s="38">
        <f>'Grafic financiar EURO'!T28*'Bugetul indicativ (90%)'!$E$55</f>
        <v>0</v>
      </c>
      <c r="U25" s="38">
        <f>'Grafic financiar EURO'!U28*'Bugetul indicativ (90%)'!$E$55</f>
        <v>0</v>
      </c>
      <c r="V25" s="38">
        <f>'Grafic financiar EURO'!V28*'Bugetul indicativ (90%)'!$E$55</f>
        <v>0</v>
      </c>
      <c r="W25" s="38">
        <f>'Grafic financiar EURO'!W28*'Bugetul indicativ (90%)'!$E$55</f>
        <v>0</v>
      </c>
      <c r="X25" s="38">
        <f>'Grafic financiar EURO'!X28*'Bugetul indicativ (90%)'!$E$55</f>
        <v>0</v>
      </c>
      <c r="Y25" s="38">
        <f>'Grafic financiar EURO'!Y28*'Bugetul indicativ (90%)'!$E$55</f>
        <v>0</v>
      </c>
      <c r="Z25" s="38">
        <f>'Grafic financiar EURO'!Z28*'Bugetul indicativ (90%)'!$E$55</f>
        <v>0</v>
      </c>
      <c r="AA25" s="38">
        <f>'Grafic financiar EURO'!AA28*'Bugetul indicativ (90%)'!$E$55</f>
        <v>0</v>
      </c>
      <c r="AB25" s="38">
        <f>'Grafic financiar EURO'!AB28*'Bugetul indicativ (90%)'!$E$55</f>
        <v>0</v>
      </c>
      <c r="AC25" s="34">
        <f t="shared" si="5"/>
        <v>0</v>
      </c>
      <c r="AD25" s="34">
        <f t="shared" si="6"/>
        <v>0</v>
      </c>
    </row>
    <row r="26" spans="1:30" x14ac:dyDescent="0.25">
      <c r="A26" s="502"/>
      <c r="B26" s="53" t="s">
        <v>323</v>
      </c>
      <c r="C26" s="93">
        <f>'Grafic financiar EURO'!C29*IPOTEZE!$C$4</f>
        <v>0</v>
      </c>
      <c r="D26" s="38">
        <f>'Grafic financiar EURO'!D29*'Bugetul indicativ (90%)'!$E$55</f>
        <v>0</v>
      </c>
      <c r="E26" s="38">
        <f>'Grafic financiar EURO'!E29*'Bugetul indicativ (90%)'!$E$55</f>
        <v>0</v>
      </c>
      <c r="F26" s="38">
        <f>'Grafic financiar EURO'!F29*'Bugetul indicativ (90%)'!$E$55</f>
        <v>0</v>
      </c>
      <c r="G26" s="38">
        <f>'Grafic financiar EURO'!G29*'Bugetul indicativ (90%)'!$E$55</f>
        <v>0</v>
      </c>
      <c r="H26" s="38">
        <f>'Grafic financiar EURO'!H29*'Bugetul indicativ (90%)'!$E$55</f>
        <v>0</v>
      </c>
      <c r="I26" s="38">
        <f>'Grafic financiar EURO'!I29*'Bugetul indicativ (90%)'!$E$55</f>
        <v>0</v>
      </c>
      <c r="J26" s="38">
        <f>'Grafic financiar EURO'!J29*'Bugetul indicativ (90%)'!$E$55</f>
        <v>0</v>
      </c>
      <c r="K26" s="38">
        <f>'Grafic financiar EURO'!K29*'Bugetul indicativ (90%)'!$E$55</f>
        <v>0</v>
      </c>
      <c r="L26" s="38">
        <f>'Grafic financiar EURO'!L29*'Bugetul indicativ (90%)'!$E$55</f>
        <v>0</v>
      </c>
      <c r="M26" s="38">
        <f>'Grafic financiar EURO'!M29*'Bugetul indicativ (90%)'!$E$55</f>
        <v>0</v>
      </c>
      <c r="N26" s="38">
        <f>'Grafic financiar EURO'!N29*'Bugetul indicativ (90%)'!$E$55</f>
        <v>0</v>
      </c>
      <c r="O26" s="38">
        <f>'Grafic financiar EURO'!O29*'Bugetul indicativ (90%)'!$E$55</f>
        <v>0</v>
      </c>
      <c r="P26" s="34">
        <f t="shared" si="3"/>
        <v>0</v>
      </c>
      <c r="Q26" s="38">
        <f>'Grafic financiar EURO'!Q29*'Bugetul indicativ (90%)'!$E$55</f>
        <v>0</v>
      </c>
      <c r="R26" s="38">
        <f>'Grafic financiar EURO'!R29*'Bugetul indicativ (90%)'!$E$55</f>
        <v>0</v>
      </c>
      <c r="S26" s="38">
        <f>'Grafic financiar EURO'!S29*'Bugetul indicativ (90%)'!$E$55</f>
        <v>0</v>
      </c>
      <c r="T26" s="38">
        <f>'Grafic financiar EURO'!T29*'Bugetul indicativ (90%)'!$E$55</f>
        <v>0</v>
      </c>
      <c r="U26" s="38">
        <f>'Grafic financiar EURO'!U29*'Bugetul indicativ (90%)'!$E$55</f>
        <v>0</v>
      </c>
      <c r="V26" s="38">
        <f>'Grafic financiar EURO'!V29*'Bugetul indicativ (90%)'!$E$55</f>
        <v>0</v>
      </c>
      <c r="W26" s="38">
        <f>'Grafic financiar EURO'!W29*'Bugetul indicativ (90%)'!$E$55</f>
        <v>0</v>
      </c>
      <c r="X26" s="38">
        <f>'Grafic financiar EURO'!X29*'Bugetul indicativ (90%)'!$E$55</f>
        <v>0</v>
      </c>
      <c r="Y26" s="38">
        <f>'Grafic financiar EURO'!Y29*'Bugetul indicativ (90%)'!$E$55</f>
        <v>0</v>
      </c>
      <c r="Z26" s="38">
        <f>'Grafic financiar EURO'!Z29*'Bugetul indicativ (90%)'!$E$55</f>
        <v>0</v>
      </c>
      <c r="AA26" s="38">
        <f>'Grafic financiar EURO'!AA29*'Bugetul indicativ (90%)'!$E$55</f>
        <v>0</v>
      </c>
      <c r="AB26" s="38">
        <f>'Grafic financiar EURO'!AB29*'Bugetul indicativ (90%)'!$E$55</f>
        <v>0</v>
      </c>
      <c r="AC26" s="34">
        <f t="shared" si="5"/>
        <v>0</v>
      </c>
      <c r="AD26" s="34">
        <f t="shared" si="6"/>
        <v>0</v>
      </c>
    </row>
    <row r="27" spans="1:30" x14ac:dyDescent="0.25">
      <c r="A27" s="502"/>
      <c r="B27" s="35" t="s">
        <v>206</v>
      </c>
      <c r="C27" s="93">
        <f>'Grafic financiar EURO'!C30*IPOTEZE!$C$4</f>
        <v>0</v>
      </c>
      <c r="D27" s="34">
        <f t="shared" ref="D27:O27" si="21">SUM(D25:D26)</f>
        <v>0</v>
      </c>
      <c r="E27" s="34">
        <f t="shared" si="21"/>
        <v>0</v>
      </c>
      <c r="F27" s="34">
        <f t="shared" si="21"/>
        <v>0</v>
      </c>
      <c r="G27" s="34">
        <f t="shared" si="21"/>
        <v>0</v>
      </c>
      <c r="H27" s="34">
        <f t="shared" si="21"/>
        <v>0</v>
      </c>
      <c r="I27" s="34">
        <f t="shared" si="21"/>
        <v>0</v>
      </c>
      <c r="J27" s="34">
        <f t="shared" si="21"/>
        <v>0</v>
      </c>
      <c r="K27" s="34">
        <f t="shared" si="21"/>
        <v>0</v>
      </c>
      <c r="L27" s="34">
        <f t="shared" si="21"/>
        <v>0</v>
      </c>
      <c r="M27" s="34">
        <f t="shared" si="21"/>
        <v>0</v>
      </c>
      <c r="N27" s="34">
        <f t="shared" si="21"/>
        <v>0</v>
      </c>
      <c r="O27" s="34">
        <f t="shared" si="21"/>
        <v>0</v>
      </c>
      <c r="P27" s="34">
        <f t="shared" si="3"/>
        <v>0</v>
      </c>
      <c r="Q27" s="34">
        <f t="shared" ref="Q27:AB27" si="22">SUM(Q25:Q26)</f>
        <v>0</v>
      </c>
      <c r="R27" s="34">
        <f t="shared" si="22"/>
        <v>0</v>
      </c>
      <c r="S27" s="34">
        <f t="shared" si="22"/>
        <v>0</v>
      </c>
      <c r="T27" s="34">
        <f t="shared" si="22"/>
        <v>0</v>
      </c>
      <c r="U27" s="34">
        <f t="shared" si="22"/>
        <v>0</v>
      </c>
      <c r="V27" s="34">
        <f t="shared" si="22"/>
        <v>0</v>
      </c>
      <c r="W27" s="34">
        <f t="shared" si="22"/>
        <v>0</v>
      </c>
      <c r="X27" s="34">
        <f t="shared" si="22"/>
        <v>0</v>
      </c>
      <c r="Y27" s="34">
        <f t="shared" si="22"/>
        <v>0</v>
      </c>
      <c r="Z27" s="34">
        <f t="shared" si="22"/>
        <v>0</v>
      </c>
      <c r="AA27" s="34">
        <f t="shared" si="22"/>
        <v>0</v>
      </c>
      <c r="AB27" s="34">
        <f t="shared" si="22"/>
        <v>0</v>
      </c>
      <c r="AC27" s="34">
        <f t="shared" si="5"/>
        <v>0</v>
      </c>
      <c r="AD27" s="34">
        <f t="shared" si="6"/>
        <v>0</v>
      </c>
    </row>
    <row r="28" spans="1:30" x14ac:dyDescent="0.25">
      <c r="A28" s="502" t="s">
        <v>216</v>
      </c>
      <c r="B28" s="53" t="s">
        <v>322</v>
      </c>
      <c r="C28" s="93">
        <f>'Grafic financiar EURO'!C31*IPOTEZE!$C$4</f>
        <v>6073.9999083900002</v>
      </c>
      <c r="D28" s="38">
        <f>'Grafic financiar EURO'!D31*'Bugetul indicativ (90%)'!$E$55</f>
        <v>0</v>
      </c>
      <c r="E28" s="38">
        <f>'Grafic financiar EURO'!E31*'Bugetul indicativ (90%)'!$E$55</f>
        <v>0</v>
      </c>
      <c r="F28" s="38">
        <f>'Grafic financiar EURO'!F31*'Bugetul indicativ (90%)'!$E$55</f>
        <v>0</v>
      </c>
      <c r="G28" s="38">
        <f>'Grafic financiar EURO'!G31*'Bugetul indicativ (90%)'!$E$55</f>
        <v>0</v>
      </c>
      <c r="H28" s="38">
        <f>'Grafic financiar EURO'!H31*'Bugetul indicativ (90%)'!$E$55</f>
        <v>0</v>
      </c>
      <c r="I28" s="38">
        <f>'Grafic financiar EURO'!I31*'Bugetul indicativ (90%)'!$E$55</f>
        <v>0</v>
      </c>
      <c r="J28" s="38">
        <f>'Grafic financiar EURO'!J31*'Bugetul indicativ (90%)'!$E$55</f>
        <v>0</v>
      </c>
      <c r="K28" s="38">
        <f>'Grafic financiar EURO'!K31*'Bugetul indicativ (90%)'!$E$55</f>
        <v>0</v>
      </c>
      <c r="L28" s="38">
        <f>'Grafic financiar EURO'!L31*'Bugetul indicativ (90%)'!$E$55</f>
        <v>0</v>
      </c>
      <c r="M28" s="38">
        <f>'Grafic financiar EURO'!M31*'Bugetul indicativ (90%)'!$E$55</f>
        <v>0</v>
      </c>
      <c r="N28" s="38">
        <f>'Grafic financiar EURO'!N31*'Bugetul indicativ (90%)'!$E$55</f>
        <v>0</v>
      </c>
      <c r="O28" s="38">
        <f>'Grafic financiar EURO'!O31*'Bugetul indicativ (90%)'!$E$55</f>
        <v>0</v>
      </c>
      <c r="P28" s="34">
        <f t="shared" si="3"/>
        <v>0</v>
      </c>
      <c r="Q28" s="38">
        <f>'Grafic financiar EURO'!Q34*'Bugetul indicativ (90%)'!$E$55</f>
        <v>0</v>
      </c>
      <c r="R28" s="38">
        <f>'Grafic financiar EURO'!R34*'Bugetul indicativ (90%)'!$E$55</f>
        <v>0</v>
      </c>
      <c r="S28" s="38">
        <f>'Grafic financiar EURO'!S34*'Bugetul indicativ (90%)'!$E$55</f>
        <v>0</v>
      </c>
      <c r="T28" s="38">
        <f>'Grafic financiar EURO'!T34*'Bugetul indicativ (90%)'!$E$55</f>
        <v>0</v>
      </c>
      <c r="U28" s="38">
        <f>'Grafic financiar EURO'!U34*'Bugetul indicativ (90%)'!$E$55</f>
        <v>0</v>
      </c>
      <c r="V28" s="38">
        <f>'Grafic financiar EURO'!V34*'Bugetul indicativ (90%)'!$E$55</f>
        <v>0</v>
      </c>
      <c r="W28" s="38">
        <f>'Grafic financiar EURO'!W34*'Bugetul indicativ (90%)'!$E$55</f>
        <v>0</v>
      </c>
      <c r="X28" s="38">
        <f>'Grafic financiar EURO'!X34*'Bugetul indicativ (90%)'!$E$55</f>
        <v>0</v>
      </c>
      <c r="Y28" s="38">
        <f>'Grafic financiar EURO'!Y34*'Bugetul indicativ (90%)'!$E$55</f>
        <v>0</v>
      </c>
      <c r="Z28" s="38">
        <f>'Grafic financiar EURO'!Z34*'Bugetul indicativ (90%)'!$E$55</f>
        <v>0</v>
      </c>
      <c r="AA28" s="38">
        <f>'Grafic financiar EURO'!AA34*'Bugetul indicativ (90%)'!$E$55</f>
        <v>0</v>
      </c>
      <c r="AB28" s="38">
        <f>'Grafic financiar EURO'!AB34*'Bugetul indicativ (90%)'!$E$55</f>
        <v>0</v>
      </c>
      <c r="AC28" s="34">
        <f t="shared" si="5"/>
        <v>0</v>
      </c>
      <c r="AD28" s="34">
        <f t="shared" si="6"/>
        <v>0</v>
      </c>
    </row>
    <row r="29" spans="1:30" x14ac:dyDescent="0.25">
      <c r="A29" s="502"/>
      <c r="B29" s="53" t="s">
        <v>323</v>
      </c>
      <c r="C29" s="93">
        <f>'Grafic financiar EURO'!C32*IPOTEZE!$C$4</f>
        <v>0</v>
      </c>
      <c r="D29" s="38">
        <f>'Grafic financiar EURO'!D32*'Bugetul indicativ (90%)'!$E$55</f>
        <v>0</v>
      </c>
      <c r="E29" s="38">
        <f>'Grafic financiar EURO'!E32*'Bugetul indicativ (90%)'!$E$55</f>
        <v>0</v>
      </c>
      <c r="F29" s="38">
        <f>'Grafic financiar EURO'!F32*'Bugetul indicativ (90%)'!$E$55</f>
        <v>0</v>
      </c>
      <c r="G29" s="38">
        <f>'Grafic financiar EURO'!G32*'Bugetul indicativ (90%)'!$E$55</f>
        <v>0</v>
      </c>
      <c r="H29" s="38">
        <f>'Grafic financiar EURO'!H32*'Bugetul indicativ (90%)'!$E$55</f>
        <v>0</v>
      </c>
      <c r="I29" s="38">
        <f>'Grafic financiar EURO'!I32*'Bugetul indicativ (90%)'!$E$55</f>
        <v>0</v>
      </c>
      <c r="J29" s="38">
        <f>'Grafic financiar EURO'!J32*'Bugetul indicativ (90%)'!$E$55</f>
        <v>0</v>
      </c>
      <c r="K29" s="38">
        <f>'Grafic financiar EURO'!K32*'Bugetul indicativ (90%)'!$E$55</f>
        <v>0</v>
      </c>
      <c r="L29" s="38">
        <f>'Grafic financiar EURO'!L32*'Bugetul indicativ (90%)'!$E$55</f>
        <v>0</v>
      </c>
      <c r="M29" s="38">
        <f>'Grafic financiar EURO'!M32*'Bugetul indicativ (90%)'!$E$55</f>
        <v>0</v>
      </c>
      <c r="N29" s="38">
        <f>'Grafic financiar EURO'!N32*'Bugetul indicativ (90%)'!$E$55</f>
        <v>0</v>
      </c>
      <c r="O29" s="38">
        <f>'Grafic financiar EURO'!O32*'Bugetul indicativ (90%)'!$E$55</f>
        <v>0</v>
      </c>
      <c r="P29" s="34">
        <f t="shared" si="3"/>
        <v>0</v>
      </c>
      <c r="Q29" s="38">
        <f>'Grafic financiar EURO'!Q35*'Bugetul indicativ (90%)'!$E$55</f>
        <v>0</v>
      </c>
      <c r="R29" s="38">
        <f>'Grafic financiar EURO'!R35*'Bugetul indicativ (90%)'!$E$55</f>
        <v>0</v>
      </c>
      <c r="S29" s="38">
        <f>'Grafic financiar EURO'!S35*'Bugetul indicativ (90%)'!$E$55</f>
        <v>0</v>
      </c>
      <c r="T29" s="38">
        <f>'Grafic financiar EURO'!T35*'Bugetul indicativ (90%)'!$E$55</f>
        <v>0</v>
      </c>
      <c r="U29" s="38">
        <f>'Grafic financiar EURO'!U35*'Bugetul indicativ (90%)'!$E$55</f>
        <v>0</v>
      </c>
      <c r="V29" s="38">
        <f>'Grafic financiar EURO'!V35*'Bugetul indicativ (90%)'!$E$55</f>
        <v>0</v>
      </c>
      <c r="W29" s="38">
        <f>'Grafic financiar EURO'!W35*'Bugetul indicativ (90%)'!$E$55</f>
        <v>0</v>
      </c>
      <c r="X29" s="38">
        <f>'Grafic financiar EURO'!X35*'Bugetul indicativ (90%)'!$E$55</f>
        <v>0</v>
      </c>
      <c r="Y29" s="38">
        <f>'Grafic financiar EURO'!Y35*'Bugetul indicativ (90%)'!$E$55</f>
        <v>0</v>
      </c>
      <c r="Z29" s="38">
        <f>'Grafic financiar EURO'!Z35*'Bugetul indicativ (90%)'!$E$55</f>
        <v>0</v>
      </c>
      <c r="AA29" s="38">
        <f>'Grafic financiar EURO'!AA35*'Bugetul indicativ (90%)'!$E$55</f>
        <v>0</v>
      </c>
      <c r="AB29" s="38">
        <f>'Grafic financiar EURO'!AB35*'Bugetul indicativ (90%)'!$E$55</f>
        <v>0</v>
      </c>
      <c r="AC29" s="34">
        <f t="shared" si="5"/>
        <v>0</v>
      </c>
      <c r="AD29" s="34">
        <f t="shared" si="6"/>
        <v>0</v>
      </c>
    </row>
    <row r="30" spans="1:30" x14ac:dyDescent="0.25">
      <c r="A30" s="502"/>
      <c r="B30" s="35" t="s">
        <v>206</v>
      </c>
      <c r="C30" s="93">
        <f>'Grafic financiar EURO'!C33*IPOTEZE!$C$4</f>
        <v>6073.9999083900002</v>
      </c>
      <c r="D30" s="34">
        <f t="shared" ref="D30:O30" si="23">SUM(D28:D29)</f>
        <v>0</v>
      </c>
      <c r="E30" s="34">
        <f t="shared" si="23"/>
        <v>0</v>
      </c>
      <c r="F30" s="34">
        <f t="shared" si="23"/>
        <v>0</v>
      </c>
      <c r="G30" s="34">
        <f t="shared" si="23"/>
        <v>0</v>
      </c>
      <c r="H30" s="34">
        <f t="shared" si="23"/>
        <v>0</v>
      </c>
      <c r="I30" s="34">
        <f t="shared" si="23"/>
        <v>0</v>
      </c>
      <c r="J30" s="34">
        <f t="shared" si="23"/>
        <v>0</v>
      </c>
      <c r="K30" s="34">
        <f t="shared" si="23"/>
        <v>0</v>
      </c>
      <c r="L30" s="34">
        <f t="shared" si="23"/>
        <v>0</v>
      </c>
      <c r="M30" s="34">
        <f t="shared" si="23"/>
        <v>0</v>
      </c>
      <c r="N30" s="34">
        <f t="shared" si="23"/>
        <v>0</v>
      </c>
      <c r="O30" s="34">
        <f t="shared" si="23"/>
        <v>0</v>
      </c>
      <c r="P30" s="34">
        <f t="shared" si="3"/>
        <v>0</v>
      </c>
      <c r="Q30" s="34">
        <f t="shared" ref="Q30:AB30" si="24">SUM(Q28:Q29)</f>
        <v>0</v>
      </c>
      <c r="R30" s="34">
        <f t="shared" si="24"/>
        <v>0</v>
      </c>
      <c r="S30" s="34">
        <f t="shared" si="24"/>
        <v>0</v>
      </c>
      <c r="T30" s="34">
        <f t="shared" si="24"/>
        <v>0</v>
      </c>
      <c r="U30" s="34">
        <f t="shared" si="24"/>
        <v>0</v>
      </c>
      <c r="V30" s="34">
        <f t="shared" si="24"/>
        <v>0</v>
      </c>
      <c r="W30" s="34">
        <f t="shared" si="24"/>
        <v>0</v>
      </c>
      <c r="X30" s="34">
        <f t="shared" si="24"/>
        <v>0</v>
      </c>
      <c r="Y30" s="34">
        <f t="shared" si="24"/>
        <v>0</v>
      </c>
      <c r="Z30" s="34">
        <f t="shared" si="24"/>
        <v>0</v>
      </c>
      <c r="AA30" s="34">
        <f t="shared" si="24"/>
        <v>0</v>
      </c>
      <c r="AB30" s="34">
        <f t="shared" si="24"/>
        <v>0</v>
      </c>
      <c r="AC30" s="34">
        <f t="shared" si="5"/>
        <v>0</v>
      </c>
      <c r="AD30" s="34">
        <f t="shared" si="6"/>
        <v>0</v>
      </c>
    </row>
    <row r="31" spans="1:30" x14ac:dyDescent="0.25">
      <c r="A31" s="502" t="s">
        <v>217</v>
      </c>
      <c r="B31" s="53" t="s">
        <v>322</v>
      </c>
      <c r="C31" s="93">
        <f>'Grafic financiar EURO'!C34*IPOTEZE!$C$4</f>
        <v>8106.0008752499998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4">
        <f t="shared" si="3"/>
        <v>0</v>
      </c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4">
        <f t="shared" si="5"/>
        <v>0</v>
      </c>
      <c r="AD31" s="34">
        <f t="shared" si="6"/>
        <v>0</v>
      </c>
    </row>
    <row r="32" spans="1:30" x14ac:dyDescent="0.25">
      <c r="A32" s="502"/>
      <c r="B32" s="53" t="s">
        <v>323</v>
      </c>
      <c r="C32" s="93">
        <f>'Grafic financiar EURO'!C35*IPOTEZE!$C$4</f>
        <v>0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4">
        <f t="shared" si="3"/>
        <v>0</v>
      </c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4">
        <f t="shared" si="5"/>
        <v>0</v>
      </c>
      <c r="AD32" s="34">
        <f t="shared" si="6"/>
        <v>0</v>
      </c>
    </row>
    <row r="33" spans="1:30" x14ac:dyDescent="0.25">
      <c r="A33" s="502"/>
      <c r="B33" s="35" t="s">
        <v>206</v>
      </c>
      <c r="C33" s="93">
        <f>'Grafic financiar EURO'!C36*IPOTEZE!$C$4</f>
        <v>8106.0008752499998</v>
      </c>
      <c r="D33" s="34">
        <f t="shared" ref="D33:O33" si="25">SUM(D31:D32)</f>
        <v>0</v>
      </c>
      <c r="E33" s="34">
        <f t="shared" si="25"/>
        <v>0</v>
      </c>
      <c r="F33" s="34">
        <f t="shared" si="25"/>
        <v>0</v>
      </c>
      <c r="G33" s="34">
        <f t="shared" si="25"/>
        <v>0</v>
      </c>
      <c r="H33" s="34">
        <f t="shared" si="25"/>
        <v>0</v>
      </c>
      <c r="I33" s="34">
        <f t="shared" si="25"/>
        <v>0</v>
      </c>
      <c r="J33" s="34">
        <f t="shared" si="25"/>
        <v>0</v>
      </c>
      <c r="K33" s="34">
        <f t="shared" si="25"/>
        <v>0</v>
      </c>
      <c r="L33" s="34">
        <f t="shared" si="25"/>
        <v>0</v>
      </c>
      <c r="M33" s="34">
        <f t="shared" si="25"/>
        <v>0</v>
      </c>
      <c r="N33" s="34">
        <f t="shared" si="25"/>
        <v>0</v>
      </c>
      <c r="O33" s="34">
        <f t="shared" si="25"/>
        <v>0</v>
      </c>
      <c r="P33" s="34">
        <f t="shared" si="3"/>
        <v>0</v>
      </c>
      <c r="Q33" s="34">
        <f t="shared" ref="Q33:AB33" si="26">SUM(Q31:Q32)</f>
        <v>0</v>
      </c>
      <c r="R33" s="34">
        <f t="shared" si="26"/>
        <v>0</v>
      </c>
      <c r="S33" s="34">
        <f t="shared" si="26"/>
        <v>0</v>
      </c>
      <c r="T33" s="34">
        <f t="shared" si="26"/>
        <v>0</v>
      </c>
      <c r="U33" s="34">
        <f t="shared" si="26"/>
        <v>0</v>
      </c>
      <c r="V33" s="34">
        <f t="shared" si="26"/>
        <v>0</v>
      </c>
      <c r="W33" s="34">
        <f t="shared" si="26"/>
        <v>0</v>
      </c>
      <c r="X33" s="34">
        <f t="shared" si="26"/>
        <v>0</v>
      </c>
      <c r="Y33" s="34">
        <f t="shared" si="26"/>
        <v>0</v>
      </c>
      <c r="Z33" s="34">
        <f t="shared" si="26"/>
        <v>0</v>
      </c>
      <c r="AA33" s="34">
        <f t="shared" si="26"/>
        <v>0</v>
      </c>
      <c r="AB33" s="34">
        <f t="shared" si="26"/>
        <v>0</v>
      </c>
      <c r="AC33" s="34">
        <f t="shared" si="5"/>
        <v>0</v>
      </c>
      <c r="AD33" s="34">
        <f t="shared" si="6"/>
        <v>0</v>
      </c>
    </row>
    <row r="34" spans="1:30" x14ac:dyDescent="0.25">
      <c r="A34" s="502" t="s">
        <v>218</v>
      </c>
      <c r="B34" s="53" t="s">
        <v>322</v>
      </c>
      <c r="C34" s="93">
        <f>'Grafic financiar EURO'!C37*IPOTEZE!$C$4</f>
        <v>70129.999999585139</v>
      </c>
      <c r="D34" s="38">
        <f>'Grafic financiar EURO'!D37*'Bugetul indicativ (90%)'!$E$55</f>
        <v>251057.69999999998</v>
      </c>
      <c r="E34" s="38">
        <f>'Grafic financiar EURO'!E37*'Bugetul indicativ (90%)'!$E$55</f>
        <v>-60309.233333471624</v>
      </c>
      <c r="F34" s="38">
        <f>'Grafic financiar EURO'!F37*'Bugetul indicativ (90%)'!$E$55</f>
        <v>-60309.233333471624</v>
      </c>
      <c r="G34" s="38">
        <f>'Grafic financiar EURO'!G37*'Bugetul indicativ (90%)'!$E$55</f>
        <v>-60309.233333471624</v>
      </c>
      <c r="H34" s="38">
        <f>'Grafic financiar EURO'!H37*'Bugetul indicativ (90%)'!$E$55</f>
        <v>0</v>
      </c>
      <c r="I34" s="38">
        <f>'Grafic financiar EURO'!I37*'Bugetul indicativ (90%)'!$E$55</f>
        <v>0</v>
      </c>
      <c r="J34" s="38">
        <f>'Grafic financiar EURO'!J37*'Bugetul indicativ (90%)'!$E$55</f>
        <v>0</v>
      </c>
      <c r="K34" s="38">
        <f>'Grafic financiar EURO'!K37*'Bugetul indicativ (90%)'!$E$55</f>
        <v>0</v>
      </c>
      <c r="L34" s="38">
        <f>'Grafic financiar EURO'!L37*'Bugetul indicativ (90%)'!$E$55</f>
        <v>0</v>
      </c>
      <c r="M34" s="38">
        <f>'Grafic financiar EURO'!M37*'Bugetul indicativ (90%)'!$E$55</f>
        <v>0</v>
      </c>
      <c r="N34" s="38">
        <f>'Grafic financiar EURO'!N37*'Bugetul indicativ (90%)'!$E$55</f>
        <v>0</v>
      </c>
      <c r="O34" s="38">
        <f>'Grafic financiar EURO'!O37*'Bugetul indicativ (90%)'!$E$55</f>
        <v>0</v>
      </c>
      <c r="P34" s="34">
        <f t="shared" si="3"/>
        <v>70129.999999585125</v>
      </c>
      <c r="Q34" s="38">
        <f>'Grafic financiar EURO'!Q37*'Bugetul indicativ (90%)'!$E$55</f>
        <v>0</v>
      </c>
      <c r="R34" s="38">
        <f>'Grafic financiar EURO'!R37*'Bugetul indicativ (90%)'!$E$55</f>
        <v>0</v>
      </c>
      <c r="S34" s="38">
        <f>'Grafic financiar EURO'!S37*'Bugetul indicativ (90%)'!$E$55</f>
        <v>0</v>
      </c>
      <c r="T34" s="38">
        <f>'Grafic financiar EURO'!T37*'Bugetul indicativ (90%)'!$E$55</f>
        <v>0</v>
      </c>
      <c r="U34" s="38">
        <f>'Grafic financiar EURO'!U37*'Bugetul indicativ (90%)'!$E$55</f>
        <v>0</v>
      </c>
      <c r="V34" s="38">
        <f>'Grafic financiar EURO'!V37*'Bugetul indicativ (90%)'!$E$55</f>
        <v>0</v>
      </c>
      <c r="W34" s="38">
        <f>'Grafic financiar EURO'!W37*'Bugetul indicativ (90%)'!$E$55</f>
        <v>0</v>
      </c>
      <c r="X34" s="38">
        <f>'Grafic financiar EURO'!X37*'Bugetul indicativ (90%)'!$E$55</f>
        <v>0</v>
      </c>
      <c r="Y34" s="38">
        <f>'Grafic financiar EURO'!Y37*'Bugetul indicativ (90%)'!$E$55</f>
        <v>0</v>
      </c>
      <c r="Z34" s="38">
        <f>'Grafic financiar EURO'!Z37*'Bugetul indicativ (90%)'!$E$55</f>
        <v>0</v>
      </c>
      <c r="AA34" s="38">
        <f>'Grafic financiar EURO'!AA37*'Bugetul indicativ (90%)'!$E$55</f>
        <v>0</v>
      </c>
      <c r="AB34" s="38">
        <f>'Grafic financiar EURO'!AB37*'Bugetul indicativ (90%)'!$E$55</f>
        <v>0</v>
      </c>
      <c r="AC34" s="34">
        <f t="shared" si="5"/>
        <v>0</v>
      </c>
      <c r="AD34" s="34">
        <f t="shared" si="6"/>
        <v>70129.999999585125</v>
      </c>
    </row>
    <row r="35" spans="1:30" x14ac:dyDescent="0.25">
      <c r="A35" s="502"/>
      <c r="B35" s="53" t="s">
        <v>323</v>
      </c>
      <c r="C35" s="93">
        <f>'Grafic financiar EURO'!C38*IPOTEZE!$C$4</f>
        <v>0</v>
      </c>
      <c r="D35" s="38">
        <f>'Grafic financiar EURO'!D38*'Bugetul indicativ (90%)'!$E$55</f>
        <v>0</v>
      </c>
      <c r="E35" s="38">
        <f>'Grafic financiar EURO'!E38*'Bugetul indicativ (90%)'!$E$55</f>
        <v>0</v>
      </c>
      <c r="F35" s="38">
        <f>'Grafic financiar EURO'!F38*'Bugetul indicativ (90%)'!$E$55</f>
        <v>0</v>
      </c>
      <c r="G35" s="38">
        <f>'Grafic financiar EURO'!G38*'Bugetul indicativ (90%)'!$E$55</f>
        <v>0</v>
      </c>
      <c r="H35" s="38">
        <f>'Grafic financiar EURO'!H38*'Bugetul indicativ (90%)'!$E$55</f>
        <v>0</v>
      </c>
      <c r="I35" s="38">
        <f>'Grafic financiar EURO'!I38*'Bugetul indicativ (90%)'!$E$55</f>
        <v>0</v>
      </c>
      <c r="J35" s="38">
        <f>'Grafic financiar EURO'!J38*'Bugetul indicativ (90%)'!$E$55</f>
        <v>0</v>
      </c>
      <c r="K35" s="38">
        <f>'Grafic financiar EURO'!K38*'Bugetul indicativ (90%)'!$E$55</f>
        <v>0</v>
      </c>
      <c r="L35" s="38">
        <f>'Grafic financiar EURO'!L38*'Bugetul indicativ (90%)'!$E$55</f>
        <v>0</v>
      </c>
      <c r="M35" s="38">
        <f>'Grafic financiar EURO'!M38*'Bugetul indicativ (90%)'!$E$55</f>
        <v>0</v>
      </c>
      <c r="N35" s="38">
        <f>'Grafic financiar EURO'!N38*'Bugetul indicativ (90%)'!$E$55</f>
        <v>0</v>
      </c>
      <c r="O35" s="38">
        <f>'Grafic financiar EURO'!O38*'Bugetul indicativ (90%)'!$E$55</f>
        <v>0</v>
      </c>
      <c r="P35" s="34">
        <f t="shared" si="3"/>
        <v>0</v>
      </c>
      <c r="Q35" s="38">
        <f>'Grafic financiar EURO'!Q38*'Bugetul indicativ (90%)'!$E$55</f>
        <v>0</v>
      </c>
      <c r="R35" s="38">
        <f>'Grafic financiar EURO'!R38*'Bugetul indicativ (90%)'!$E$55</f>
        <v>0</v>
      </c>
      <c r="S35" s="38">
        <f>'Grafic financiar EURO'!S38*'Bugetul indicativ (90%)'!$E$55</f>
        <v>0</v>
      </c>
      <c r="T35" s="38">
        <f>'Grafic financiar EURO'!T38*'Bugetul indicativ (90%)'!$E$55</f>
        <v>0</v>
      </c>
      <c r="U35" s="38">
        <f>'Grafic financiar EURO'!U38*'Bugetul indicativ (90%)'!$E$55</f>
        <v>0</v>
      </c>
      <c r="V35" s="38">
        <f>'Grafic financiar EURO'!V38*'Bugetul indicativ (90%)'!$E$55</f>
        <v>0</v>
      </c>
      <c r="W35" s="38">
        <f>'Grafic financiar EURO'!W38*'Bugetul indicativ (90%)'!$E$55</f>
        <v>0</v>
      </c>
      <c r="X35" s="38">
        <f>'Grafic financiar EURO'!X38*'Bugetul indicativ (90%)'!$E$55</f>
        <v>0</v>
      </c>
      <c r="Y35" s="38">
        <f>'Grafic financiar EURO'!Y38*'Bugetul indicativ (90%)'!$E$55</f>
        <v>0</v>
      </c>
      <c r="Z35" s="38">
        <f>'Grafic financiar EURO'!Z38*'Bugetul indicativ (90%)'!$E$55</f>
        <v>0</v>
      </c>
      <c r="AA35" s="38">
        <f>'Grafic financiar EURO'!AA38*'Bugetul indicativ (90%)'!$E$55</f>
        <v>0</v>
      </c>
      <c r="AB35" s="38">
        <f>'Grafic financiar EURO'!AB38*'Bugetul indicativ (90%)'!$E$55</f>
        <v>0</v>
      </c>
      <c r="AC35" s="34">
        <f t="shared" si="5"/>
        <v>0</v>
      </c>
      <c r="AD35" s="34">
        <f t="shared" si="6"/>
        <v>0</v>
      </c>
    </row>
    <row r="36" spans="1:30" x14ac:dyDescent="0.25">
      <c r="A36" s="502"/>
      <c r="B36" s="35" t="s">
        <v>206</v>
      </c>
      <c r="C36" s="93">
        <f>'Grafic financiar EURO'!C39*IPOTEZE!$C$4</f>
        <v>70129.999999585139</v>
      </c>
      <c r="D36" s="34">
        <f t="shared" ref="D36:O36" si="27">SUM(D34:D35)</f>
        <v>251057.69999999998</v>
      </c>
      <c r="E36" s="34">
        <f t="shared" si="27"/>
        <v>-60309.233333471624</v>
      </c>
      <c r="F36" s="34">
        <f t="shared" si="27"/>
        <v>-60309.233333471624</v>
      </c>
      <c r="G36" s="34">
        <f t="shared" si="27"/>
        <v>-60309.233333471624</v>
      </c>
      <c r="H36" s="34">
        <f t="shared" si="27"/>
        <v>0</v>
      </c>
      <c r="I36" s="34">
        <f t="shared" si="27"/>
        <v>0</v>
      </c>
      <c r="J36" s="34">
        <f t="shared" si="27"/>
        <v>0</v>
      </c>
      <c r="K36" s="34">
        <f t="shared" si="27"/>
        <v>0</v>
      </c>
      <c r="L36" s="34">
        <f t="shared" si="27"/>
        <v>0</v>
      </c>
      <c r="M36" s="34">
        <f t="shared" si="27"/>
        <v>0</v>
      </c>
      <c r="N36" s="34">
        <f t="shared" si="27"/>
        <v>0</v>
      </c>
      <c r="O36" s="34">
        <f t="shared" si="27"/>
        <v>0</v>
      </c>
      <c r="P36" s="34">
        <f t="shared" si="3"/>
        <v>70129.999999585125</v>
      </c>
      <c r="Q36" s="34">
        <f t="shared" ref="Q36:AB36" si="28">SUM(Q34:Q35)</f>
        <v>0</v>
      </c>
      <c r="R36" s="34">
        <f t="shared" si="28"/>
        <v>0</v>
      </c>
      <c r="S36" s="34">
        <f t="shared" si="28"/>
        <v>0</v>
      </c>
      <c r="T36" s="34">
        <f t="shared" si="28"/>
        <v>0</v>
      </c>
      <c r="U36" s="34">
        <f t="shared" si="28"/>
        <v>0</v>
      </c>
      <c r="V36" s="34">
        <f t="shared" si="28"/>
        <v>0</v>
      </c>
      <c r="W36" s="34">
        <f t="shared" si="28"/>
        <v>0</v>
      </c>
      <c r="X36" s="34">
        <f t="shared" si="28"/>
        <v>0</v>
      </c>
      <c r="Y36" s="34">
        <f t="shared" si="28"/>
        <v>0</v>
      </c>
      <c r="Z36" s="34">
        <f t="shared" si="28"/>
        <v>0</v>
      </c>
      <c r="AA36" s="34">
        <f t="shared" si="28"/>
        <v>0</v>
      </c>
      <c r="AB36" s="34">
        <f t="shared" si="28"/>
        <v>0</v>
      </c>
      <c r="AC36" s="34">
        <f t="shared" si="5"/>
        <v>0</v>
      </c>
      <c r="AD36" s="34">
        <f t="shared" si="6"/>
        <v>70129.999999585125</v>
      </c>
    </row>
    <row r="37" spans="1:30" x14ac:dyDescent="0.25">
      <c r="A37" s="502" t="s">
        <v>219</v>
      </c>
      <c r="B37" s="53" t="s">
        <v>322</v>
      </c>
      <c r="C37" s="93">
        <f>'Grafic financiar EURO'!C40*IPOTEZE!$C$4</f>
        <v>0</v>
      </c>
      <c r="D37" s="38">
        <f>'Grafic financiar EURO'!D40*'Bugetul indicativ (90%)'!$E$55</f>
        <v>0</v>
      </c>
      <c r="E37" s="38">
        <f>'Grafic financiar EURO'!E40*'Bugetul indicativ (90%)'!$E$55</f>
        <v>0</v>
      </c>
      <c r="F37" s="38">
        <f>'Grafic financiar EURO'!F40*'Bugetul indicativ (90%)'!$E$55</f>
        <v>0</v>
      </c>
      <c r="G37" s="38">
        <f>'Grafic financiar EURO'!G40*'Bugetul indicativ (90%)'!$E$55</f>
        <v>0</v>
      </c>
      <c r="H37" s="38">
        <f>'Grafic financiar EURO'!H40*'Bugetul indicativ (90%)'!$E$55</f>
        <v>9845.4</v>
      </c>
      <c r="I37" s="38">
        <f>'Grafic financiar EURO'!I40*'Bugetul indicativ (90%)'!$E$55</f>
        <v>9845.4</v>
      </c>
      <c r="J37" s="38">
        <f>'Grafic financiar EURO'!J40*'Bugetul indicativ (90%)'!$E$55</f>
        <v>9845.4</v>
      </c>
      <c r="K37" s="38">
        <f>'Grafic financiar EURO'!K40*'Bugetul indicativ (90%)'!$E$55</f>
        <v>9845.4</v>
      </c>
      <c r="L37" s="38">
        <f>'Grafic financiar EURO'!L40*'Bugetul indicativ (90%)'!$E$55</f>
        <v>9845.4</v>
      </c>
      <c r="M37" s="38">
        <f>'Grafic financiar EURO'!M40*'Bugetul indicativ (90%)'!$E$55</f>
        <v>9845.4</v>
      </c>
      <c r="N37" s="38">
        <f>'Grafic financiar EURO'!N40*'Bugetul indicativ (90%)'!$E$55</f>
        <v>9845.4</v>
      </c>
      <c r="O37" s="38">
        <f>'Grafic financiar EURO'!O40*'Bugetul indicativ (90%)'!$E$55</f>
        <v>0</v>
      </c>
      <c r="P37" s="34">
        <f t="shared" si="3"/>
        <v>68917.8</v>
      </c>
      <c r="Q37" s="38">
        <f>'Grafic financiar EURO'!Q40*'Bugetul indicativ (90%)'!$E$55</f>
        <v>0</v>
      </c>
      <c r="R37" s="38">
        <f>'Grafic financiar EURO'!R40*'Bugetul indicativ (90%)'!$E$55</f>
        <v>14768.1</v>
      </c>
      <c r="S37" s="38">
        <f>'Grafic financiar EURO'!S40*'Bugetul indicativ (90%)'!$E$55</f>
        <v>9845.4</v>
      </c>
      <c r="T37" s="38">
        <f>'Grafic financiar EURO'!T40*'Bugetul indicativ (90%)'!$E$55</f>
        <v>9845.4</v>
      </c>
      <c r="U37" s="38">
        <f>'Grafic financiar EURO'!U40*'Bugetul indicativ (90%)'!$E$55</f>
        <v>9845.4</v>
      </c>
      <c r="V37" s="38">
        <f>'Grafic financiar EURO'!V40*'Bugetul indicativ (90%)'!$E$55</f>
        <v>9845.4</v>
      </c>
      <c r="W37" s="38">
        <f>'Grafic financiar EURO'!W40*'Bugetul indicativ (90%)'!$E$55</f>
        <v>0</v>
      </c>
      <c r="X37" s="38">
        <f>'Grafic financiar EURO'!X40*'Bugetul indicativ (90%)'!$E$55</f>
        <v>0</v>
      </c>
      <c r="Y37" s="38">
        <f>'Grafic financiar EURO'!Y40*'Bugetul indicativ (90%)'!$E$55</f>
        <v>0</v>
      </c>
      <c r="Z37" s="38">
        <f>'Grafic financiar EURO'!Z40*'Bugetul indicativ (90%)'!$E$55</f>
        <v>0</v>
      </c>
      <c r="AA37" s="38">
        <f>'Grafic financiar EURO'!AA40*'Bugetul indicativ (90%)'!$E$55</f>
        <v>0</v>
      </c>
      <c r="AB37" s="38">
        <f>'Grafic financiar EURO'!AB40*'Bugetul indicativ (90%)'!$E$55</f>
        <v>0</v>
      </c>
      <c r="AC37" s="34">
        <f t="shared" si="5"/>
        <v>54149.700000000004</v>
      </c>
      <c r="AD37" s="34">
        <f t="shared" si="6"/>
        <v>123067.5</v>
      </c>
    </row>
    <row r="38" spans="1:30" x14ac:dyDescent="0.25">
      <c r="A38" s="502"/>
      <c r="B38" s="53" t="s">
        <v>323</v>
      </c>
      <c r="C38" s="93">
        <f>'Grafic financiar EURO'!C41*IPOTEZE!$C$4</f>
        <v>0</v>
      </c>
      <c r="D38" s="38">
        <f>'Grafic financiar EURO'!D41*'Bugetul indicativ (90%)'!$E$55</f>
        <v>0</v>
      </c>
      <c r="E38" s="38">
        <f>'Grafic financiar EURO'!E41*'Bugetul indicativ (90%)'!$E$55</f>
        <v>0</v>
      </c>
      <c r="F38" s="38">
        <f>'Grafic financiar EURO'!F41*'Bugetul indicativ (90%)'!$E$55</f>
        <v>0</v>
      </c>
      <c r="G38" s="38">
        <f>'Grafic financiar EURO'!G41*'Bugetul indicativ (90%)'!$E$55</f>
        <v>0</v>
      </c>
      <c r="H38" s="38">
        <f>'Grafic financiar EURO'!H41*'Bugetul indicativ (90%)'!$E$55</f>
        <v>0</v>
      </c>
      <c r="I38" s="38">
        <f>'Grafic financiar EURO'!I41*'Bugetul indicativ (90%)'!$E$55</f>
        <v>0</v>
      </c>
      <c r="J38" s="38">
        <f>'Grafic financiar EURO'!J41*'Bugetul indicativ (90%)'!$E$55</f>
        <v>0</v>
      </c>
      <c r="K38" s="38">
        <f>'Grafic financiar EURO'!K41*'Bugetul indicativ (90%)'!$E$55</f>
        <v>0</v>
      </c>
      <c r="L38" s="38">
        <f>'Grafic financiar EURO'!L41*'Bugetul indicativ (90%)'!$E$55</f>
        <v>0</v>
      </c>
      <c r="M38" s="38">
        <f>'Grafic financiar EURO'!M41*'Bugetul indicativ (90%)'!$E$55</f>
        <v>0</v>
      </c>
      <c r="N38" s="38">
        <f>'Grafic financiar EURO'!N41*'Bugetul indicativ (90%)'!$E$55</f>
        <v>0</v>
      </c>
      <c r="O38" s="38">
        <f>'Grafic financiar EURO'!O41*'Bugetul indicativ (90%)'!$E$55</f>
        <v>0</v>
      </c>
      <c r="P38" s="34">
        <f t="shared" si="3"/>
        <v>0</v>
      </c>
      <c r="Q38" s="38">
        <f>'Grafic financiar EURO'!Q41*'Bugetul indicativ (90%)'!$E$55</f>
        <v>0</v>
      </c>
      <c r="R38" s="38">
        <f>'Grafic financiar EURO'!R41*'Bugetul indicativ (90%)'!$E$55</f>
        <v>0</v>
      </c>
      <c r="S38" s="38">
        <f>'Grafic financiar EURO'!S41*'Bugetul indicativ (90%)'!$E$55</f>
        <v>0</v>
      </c>
      <c r="T38" s="38">
        <f>'Grafic financiar EURO'!T41*'Bugetul indicativ (90%)'!$E$55</f>
        <v>0</v>
      </c>
      <c r="U38" s="38">
        <f>'Grafic financiar EURO'!U41*'Bugetul indicativ (90%)'!$E$55</f>
        <v>0</v>
      </c>
      <c r="V38" s="38">
        <f>'Grafic financiar EURO'!V41*'Bugetul indicativ (90%)'!$E$55</f>
        <v>0</v>
      </c>
      <c r="W38" s="38">
        <f>'Grafic financiar EURO'!W41*'Bugetul indicativ (90%)'!$E$55</f>
        <v>0</v>
      </c>
      <c r="X38" s="38">
        <f>'Grafic financiar EURO'!X41*'Bugetul indicativ (90%)'!$E$55</f>
        <v>0</v>
      </c>
      <c r="Y38" s="38">
        <f>'Grafic financiar EURO'!Y41*'Bugetul indicativ (90%)'!$E$55</f>
        <v>0</v>
      </c>
      <c r="Z38" s="38">
        <f>'Grafic financiar EURO'!Z41*'Bugetul indicativ (90%)'!$E$55</f>
        <v>0</v>
      </c>
      <c r="AA38" s="38">
        <f>'Grafic financiar EURO'!AA41*'Bugetul indicativ (90%)'!$E$55</f>
        <v>0</v>
      </c>
      <c r="AB38" s="38">
        <f>'Grafic financiar EURO'!AB41*'Bugetul indicativ (90%)'!$E$55</f>
        <v>0</v>
      </c>
      <c r="AC38" s="34">
        <f t="shared" si="5"/>
        <v>0</v>
      </c>
      <c r="AD38" s="34">
        <f t="shared" si="6"/>
        <v>0</v>
      </c>
    </row>
    <row r="39" spans="1:30" x14ac:dyDescent="0.25">
      <c r="A39" s="502"/>
      <c r="B39" s="35" t="s">
        <v>206</v>
      </c>
      <c r="C39" s="93">
        <f>'Grafic financiar EURO'!C42*IPOTEZE!$C$4</f>
        <v>0</v>
      </c>
      <c r="D39" s="34">
        <f t="shared" ref="D39:O39" si="29">SUM(D37:D38)</f>
        <v>0</v>
      </c>
      <c r="E39" s="34">
        <f t="shared" si="29"/>
        <v>0</v>
      </c>
      <c r="F39" s="34">
        <f t="shared" si="29"/>
        <v>0</v>
      </c>
      <c r="G39" s="34">
        <f t="shared" si="29"/>
        <v>0</v>
      </c>
      <c r="H39" s="34">
        <f t="shared" si="29"/>
        <v>9845.4</v>
      </c>
      <c r="I39" s="34">
        <f t="shared" si="29"/>
        <v>9845.4</v>
      </c>
      <c r="J39" s="34">
        <f t="shared" si="29"/>
        <v>9845.4</v>
      </c>
      <c r="K39" s="34">
        <f t="shared" si="29"/>
        <v>9845.4</v>
      </c>
      <c r="L39" s="34">
        <f t="shared" si="29"/>
        <v>9845.4</v>
      </c>
      <c r="M39" s="34">
        <f t="shared" si="29"/>
        <v>9845.4</v>
      </c>
      <c r="N39" s="34">
        <f t="shared" si="29"/>
        <v>9845.4</v>
      </c>
      <c r="O39" s="34">
        <f t="shared" si="29"/>
        <v>0</v>
      </c>
      <c r="P39" s="34">
        <f t="shared" si="3"/>
        <v>68917.8</v>
      </c>
      <c r="Q39" s="34">
        <f t="shared" ref="Q39:AB39" si="30">SUM(Q37:Q38)</f>
        <v>0</v>
      </c>
      <c r="R39" s="34">
        <f t="shared" si="30"/>
        <v>14768.1</v>
      </c>
      <c r="S39" s="34">
        <f t="shared" si="30"/>
        <v>9845.4</v>
      </c>
      <c r="T39" s="34">
        <f t="shared" si="30"/>
        <v>9845.4</v>
      </c>
      <c r="U39" s="34">
        <f t="shared" si="30"/>
        <v>9845.4</v>
      </c>
      <c r="V39" s="34">
        <f t="shared" si="30"/>
        <v>9845.4</v>
      </c>
      <c r="W39" s="34">
        <f t="shared" si="30"/>
        <v>0</v>
      </c>
      <c r="X39" s="34">
        <f t="shared" si="30"/>
        <v>0</v>
      </c>
      <c r="Y39" s="34">
        <f t="shared" si="30"/>
        <v>0</v>
      </c>
      <c r="Z39" s="34">
        <f t="shared" si="30"/>
        <v>0</v>
      </c>
      <c r="AA39" s="34">
        <f t="shared" si="30"/>
        <v>0</v>
      </c>
      <c r="AB39" s="34">
        <f t="shared" si="30"/>
        <v>0</v>
      </c>
      <c r="AC39" s="34">
        <f t="shared" si="5"/>
        <v>54149.700000000004</v>
      </c>
      <c r="AD39" s="34">
        <f t="shared" si="6"/>
        <v>123067.5</v>
      </c>
    </row>
    <row r="40" spans="1:30" x14ac:dyDescent="0.25">
      <c r="A40" s="473" t="s">
        <v>221</v>
      </c>
      <c r="B40" s="35" t="s">
        <v>322</v>
      </c>
      <c r="C40" s="93">
        <f>'Grafic financiar EURO'!C49*IPOTEZE!$C$4</f>
        <v>1240104.5999999999</v>
      </c>
      <c r="D40" s="34">
        <f>D43+D64</f>
        <v>0</v>
      </c>
      <c r="E40" s="34">
        <f t="shared" ref="E40:O41" si="31">E43+E64</f>
        <v>0</v>
      </c>
      <c r="F40" s="34">
        <f t="shared" si="31"/>
        <v>0</v>
      </c>
      <c r="G40" s="34">
        <f t="shared" si="31"/>
        <v>0</v>
      </c>
      <c r="H40" s="34">
        <f t="shared" si="31"/>
        <v>224942.77650000001</v>
      </c>
      <c r="I40" s="34">
        <f t="shared" si="31"/>
        <v>224942.77650000001</v>
      </c>
      <c r="J40" s="34">
        <f t="shared" si="31"/>
        <v>224942.77650000001</v>
      </c>
      <c r="K40" s="34">
        <f t="shared" si="31"/>
        <v>795936.59490000003</v>
      </c>
      <c r="L40" s="34">
        <f t="shared" si="31"/>
        <v>1018447.5575999999</v>
      </c>
      <c r="M40" s="34">
        <f t="shared" si="31"/>
        <v>447448.81650000002</v>
      </c>
      <c r="N40" s="34">
        <f t="shared" si="31"/>
        <v>447448.81650000002</v>
      </c>
      <c r="O40" s="34">
        <f t="shared" si="31"/>
        <v>0</v>
      </c>
      <c r="P40" s="34">
        <f t="shared" si="3"/>
        <v>3384110.1150000002</v>
      </c>
      <c r="Q40" s="34">
        <f>Q43+Q64</f>
        <v>0</v>
      </c>
      <c r="R40" s="34">
        <f t="shared" ref="R40:AB41" si="32">R43+R64</f>
        <v>224967.38999999998</v>
      </c>
      <c r="S40" s="34">
        <f t="shared" si="32"/>
        <v>447448.81650000002</v>
      </c>
      <c r="T40" s="34">
        <f t="shared" si="32"/>
        <v>447448.81650000002</v>
      </c>
      <c r="U40" s="34">
        <f t="shared" si="32"/>
        <v>447448.81650000002</v>
      </c>
      <c r="V40" s="34">
        <f t="shared" si="32"/>
        <v>452676.72389999998</v>
      </c>
      <c r="W40" s="34">
        <f t="shared" si="32"/>
        <v>23752.0275</v>
      </c>
      <c r="X40" s="34">
        <f t="shared" si="32"/>
        <v>23752.0275</v>
      </c>
      <c r="Y40" s="34">
        <f t="shared" si="32"/>
        <v>0</v>
      </c>
      <c r="Z40" s="34">
        <f t="shared" si="32"/>
        <v>0</v>
      </c>
      <c r="AA40" s="34">
        <f t="shared" si="32"/>
        <v>0</v>
      </c>
      <c r="AB40" s="34">
        <f t="shared" si="32"/>
        <v>0</v>
      </c>
      <c r="AC40" s="34">
        <f t="shared" si="5"/>
        <v>2067494.6184</v>
      </c>
      <c r="AD40" s="34">
        <f t="shared" si="6"/>
        <v>5451604.7334000003</v>
      </c>
    </row>
    <row r="41" spans="1:30" x14ac:dyDescent="0.25">
      <c r="A41" s="473"/>
      <c r="B41" s="35" t="s">
        <v>323</v>
      </c>
      <c r="C41" s="93">
        <f>'Grafic financiar EURO'!C50*IPOTEZE!$C$4</f>
        <v>433142730.00000006</v>
      </c>
      <c r="D41" s="34">
        <f>D44+D65</f>
        <v>0</v>
      </c>
      <c r="E41" s="34">
        <f t="shared" si="31"/>
        <v>0</v>
      </c>
      <c r="F41" s="34">
        <f t="shared" si="31"/>
        <v>0</v>
      </c>
      <c r="G41" s="34">
        <f t="shared" si="31"/>
        <v>0</v>
      </c>
      <c r="H41" s="34">
        <f t="shared" si="31"/>
        <v>0</v>
      </c>
      <c r="I41" s="34">
        <f t="shared" si="31"/>
        <v>0</v>
      </c>
      <c r="J41" s="34">
        <f t="shared" si="31"/>
        <v>0</v>
      </c>
      <c r="K41" s="34">
        <f t="shared" si="31"/>
        <v>0</v>
      </c>
      <c r="L41" s="34">
        <f t="shared" si="31"/>
        <v>0</v>
      </c>
      <c r="M41" s="34">
        <f t="shared" si="31"/>
        <v>0</v>
      </c>
      <c r="N41" s="34">
        <f t="shared" si="31"/>
        <v>0</v>
      </c>
      <c r="O41" s="34">
        <f t="shared" si="31"/>
        <v>0</v>
      </c>
      <c r="P41" s="34">
        <f t="shared" si="3"/>
        <v>0</v>
      </c>
      <c r="Q41" s="34">
        <f>Q44+Q65</f>
        <v>0</v>
      </c>
      <c r="R41" s="34">
        <f t="shared" si="32"/>
        <v>17697.106499999998</v>
      </c>
      <c r="S41" s="34">
        <f t="shared" si="32"/>
        <v>17697.106499999998</v>
      </c>
      <c r="T41" s="34">
        <f t="shared" si="32"/>
        <v>17697.106499999998</v>
      </c>
      <c r="U41" s="34">
        <f t="shared" si="32"/>
        <v>17697.106499999998</v>
      </c>
      <c r="V41" s="34">
        <f t="shared" si="32"/>
        <v>17711.874599999999</v>
      </c>
      <c r="W41" s="34">
        <f t="shared" si="32"/>
        <v>0</v>
      </c>
      <c r="X41" s="34">
        <f t="shared" si="32"/>
        <v>0</v>
      </c>
      <c r="Y41" s="34">
        <f t="shared" si="32"/>
        <v>0</v>
      </c>
      <c r="Z41" s="34">
        <f t="shared" si="32"/>
        <v>0</v>
      </c>
      <c r="AA41" s="34">
        <f t="shared" si="32"/>
        <v>0</v>
      </c>
      <c r="AB41" s="34">
        <f t="shared" si="32"/>
        <v>0</v>
      </c>
      <c r="AC41" s="34">
        <f t="shared" si="5"/>
        <v>88500.300599999988</v>
      </c>
      <c r="AD41" s="34">
        <f t="shared" si="6"/>
        <v>88500.300599999988</v>
      </c>
    </row>
    <row r="42" spans="1:30" x14ac:dyDescent="0.25">
      <c r="A42" s="473"/>
      <c r="B42" s="35" t="s">
        <v>206</v>
      </c>
      <c r="C42" s="93">
        <f>'Grafic financiar EURO'!C51*IPOTEZE!$C$4</f>
        <v>434382834.60000002</v>
      </c>
      <c r="D42" s="34">
        <f>SUM(D40:D41)</f>
        <v>0</v>
      </c>
      <c r="E42" s="34">
        <f t="shared" ref="E42:O42" si="33">SUM(E40:E41)</f>
        <v>0</v>
      </c>
      <c r="F42" s="34">
        <f t="shared" si="33"/>
        <v>0</v>
      </c>
      <c r="G42" s="34">
        <f t="shared" si="33"/>
        <v>0</v>
      </c>
      <c r="H42" s="34">
        <f t="shared" si="33"/>
        <v>224942.77650000001</v>
      </c>
      <c r="I42" s="34">
        <f t="shared" si="33"/>
        <v>224942.77650000001</v>
      </c>
      <c r="J42" s="34">
        <f t="shared" si="33"/>
        <v>224942.77650000001</v>
      </c>
      <c r="K42" s="34">
        <f t="shared" si="33"/>
        <v>795936.59490000003</v>
      </c>
      <c r="L42" s="34">
        <f t="shared" si="33"/>
        <v>1018447.5575999999</v>
      </c>
      <c r="M42" s="34">
        <f t="shared" si="33"/>
        <v>447448.81650000002</v>
      </c>
      <c r="N42" s="34">
        <f t="shared" si="33"/>
        <v>447448.81650000002</v>
      </c>
      <c r="O42" s="34">
        <f t="shared" si="33"/>
        <v>0</v>
      </c>
      <c r="P42" s="34">
        <f t="shared" si="3"/>
        <v>3384110.1150000002</v>
      </c>
      <c r="Q42" s="34">
        <f>SUM(Q40:Q41)</f>
        <v>0</v>
      </c>
      <c r="R42" s="34">
        <f t="shared" ref="R42:AB42" si="34">SUM(R40:R41)</f>
        <v>242664.49649999998</v>
      </c>
      <c r="S42" s="34">
        <f t="shared" si="34"/>
        <v>465145.92300000001</v>
      </c>
      <c r="T42" s="34">
        <f t="shared" si="34"/>
        <v>465145.92300000001</v>
      </c>
      <c r="U42" s="34">
        <f t="shared" si="34"/>
        <v>465145.92300000001</v>
      </c>
      <c r="V42" s="34">
        <f t="shared" si="34"/>
        <v>470388.59849999996</v>
      </c>
      <c r="W42" s="34">
        <f t="shared" si="34"/>
        <v>23752.0275</v>
      </c>
      <c r="X42" s="34">
        <f t="shared" si="34"/>
        <v>23752.0275</v>
      </c>
      <c r="Y42" s="34">
        <f t="shared" si="34"/>
        <v>0</v>
      </c>
      <c r="Z42" s="34">
        <f t="shared" si="34"/>
        <v>0</v>
      </c>
      <c r="AA42" s="34">
        <f t="shared" si="34"/>
        <v>0</v>
      </c>
      <c r="AB42" s="34">
        <f t="shared" si="34"/>
        <v>0</v>
      </c>
      <c r="AC42" s="34">
        <f t="shared" si="5"/>
        <v>2155994.9189999998</v>
      </c>
      <c r="AD42" s="34">
        <f t="shared" si="6"/>
        <v>5540105.034</v>
      </c>
    </row>
    <row r="43" spans="1:30" x14ac:dyDescent="0.25">
      <c r="A43" s="473" t="s">
        <v>222</v>
      </c>
      <c r="B43" s="35" t="s">
        <v>322</v>
      </c>
      <c r="C43" s="93">
        <f>'Grafic financiar EURO'!C52*IPOTEZE!$C$4</f>
        <v>1240104.5999999999</v>
      </c>
      <c r="D43" s="34">
        <f>D46+D49+D52+D55+D58+D61</f>
        <v>0</v>
      </c>
      <c r="E43" s="34">
        <f t="shared" ref="E43:O44" si="35">E46+E49+E52+E55+E58+E61</f>
        <v>0</v>
      </c>
      <c r="F43" s="34">
        <f t="shared" si="35"/>
        <v>0</v>
      </c>
      <c r="G43" s="34">
        <f t="shared" si="35"/>
        <v>0</v>
      </c>
      <c r="H43" s="34">
        <f t="shared" si="35"/>
        <v>224942.77650000001</v>
      </c>
      <c r="I43" s="34">
        <f t="shared" si="35"/>
        <v>224942.77650000001</v>
      </c>
      <c r="J43" s="34">
        <f t="shared" si="35"/>
        <v>224942.77650000001</v>
      </c>
      <c r="K43" s="34">
        <f t="shared" si="35"/>
        <v>795936.59490000003</v>
      </c>
      <c r="L43" s="34">
        <f t="shared" si="35"/>
        <v>1018447.5575999999</v>
      </c>
      <c r="M43" s="34">
        <f t="shared" si="35"/>
        <v>447448.81650000002</v>
      </c>
      <c r="N43" s="34">
        <f t="shared" si="35"/>
        <v>447448.81650000002</v>
      </c>
      <c r="O43" s="34">
        <f t="shared" si="35"/>
        <v>0</v>
      </c>
      <c r="P43" s="34">
        <f t="shared" si="3"/>
        <v>3384110.1150000002</v>
      </c>
      <c r="Q43" s="34">
        <f>Q46+Q49+Q52+Q55+Q58+Q61</f>
        <v>0</v>
      </c>
      <c r="R43" s="34">
        <f t="shared" ref="R43:AB44" si="36">R46+R49+R52+R55+R58+R61</f>
        <v>224967.38999999998</v>
      </c>
      <c r="S43" s="34">
        <f t="shared" si="36"/>
        <v>447448.81650000002</v>
      </c>
      <c r="T43" s="34">
        <f t="shared" si="36"/>
        <v>447448.81650000002</v>
      </c>
      <c r="U43" s="34">
        <f t="shared" si="36"/>
        <v>447448.81650000002</v>
      </c>
      <c r="V43" s="34">
        <f t="shared" si="36"/>
        <v>452676.72389999998</v>
      </c>
      <c r="W43" s="34">
        <f t="shared" si="36"/>
        <v>23752.0275</v>
      </c>
      <c r="X43" s="34">
        <f t="shared" si="36"/>
        <v>23752.0275</v>
      </c>
      <c r="Y43" s="34">
        <f t="shared" si="36"/>
        <v>0</v>
      </c>
      <c r="Z43" s="34">
        <f t="shared" si="36"/>
        <v>0</v>
      </c>
      <c r="AA43" s="34">
        <f t="shared" si="36"/>
        <v>0</v>
      </c>
      <c r="AB43" s="34">
        <f t="shared" si="36"/>
        <v>0</v>
      </c>
      <c r="AC43" s="34">
        <f t="shared" si="5"/>
        <v>2067494.6184</v>
      </c>
      <c r="AD43" s="34">
        <f t="shared" si="6"/>
        <v>5451604.7334000003</v>
      </c>
    </row>
    <row r="44" spans="1:30" x14ac:dyDescent="0.25">
      <c r="A44" s="473"/>
      <c r="B44" s="35" t="s">
        <v>323</v>
      </c>
      <c r="C44" s="93">
        <f>'Grafic financiar EURO'!C53*IPOTEZE!$C$4</f>
        <v>433142730.00000006</v>
      </c>
      <c r="D44" s="34">
        <f>D47+D50+D53+D56+D59+D62</f>
        <v>0</v>
      </c>
      <c r="E44" s="34">
        <f t="shared" si="35"/>
        <v>0</v>
      </c>
      <c r="F44" s="34">
        <f t="shared" si="35"/>
        <v>0</v>
      </c>
      <c r="G44" s="34">
        <f t="shared" si="35"/>
        <v>0</v>
      </c>
      <c r="H44" s="34">
        <f t="shared" si="35"/>
        <v>0</v>
      </c>
      <c r="I44" s="34">
        <f t="shared" si="35"/>
        <v>0</v>
      </c>
      <c r="J44" s="34">
        <f t="shared" si="35"/>
        <v>0</v>
      </c>
      <c r="K44" s="34">
        <f t="shared" si="35"/>
        <v>0</v>
      </c>
      <c r="L44" s="34">
        <f t="shared" si="35"/>
        <v>0</v>
      </c>
      <c r="M44" s="34">
        <f t="shared" si="35"/>
        <v>0</v>
      </c>
      <c r="N44" s="34">
        <f t="shared" si="35"/>
        <v>0</v>
      </c>
      <c r="O44" s="34">
        <f t="shared" si="35"/>
        <v>0</v>
      </c>
      <c r="P44" s="34">
        <f t="shared" si="3"/>
        <v>0</v>
      </c>
      <c r="Q44" s="34">
        <f>Q47+Q50+Q53+Q56+Q59+Q62</f>
        <v>0</v>
      </c>
      <c r="R44" s="34">
        <f t="shared" si="36"/>
        <v>17697.106499999998</v>
      </c>
      <c r="S44" s="34">
        <f t="shared" si="36"/>
        <v>17697.106499999998</v>
      </c>
      <c r="T44" s="34">
        <f t="shared" si="36"/>
        <v>17697.106499999998</v>
      </c>
      <c r="U44" s="34">
        <f t="shared" si="36"/>
        <v>17697.106499999998</v>
      </c>
      <c r="V44" s="34">
        <f t="shared" si="36"/>
        <v>17711.874599999999</v>
      </c>
      <c r="W44" s="34">
        <f t="shared" si="36"/>
        <v>0</v>
      </c>
      <c r="X44" s="34">
        <f t="shared" si="36"/>
        <v>0</v>
      </c>
      <c r="Y44" s="34">
        <f t="shared" si="36"/>
        <v>0</v>
      </c>
      <c r="Z44" s="34">
        <f t="shared" si="36"/>
        <v>0</v>
      </c>
      <c r="AA44" s="34">
        <f t="shared" si="36"/>
        <v>0</v>
      </c>
      <c r="AB44" s="34">
        <f t="shared" si="36"/>
        <v>0</v>
      </c>
      <c r="AC44" s="34">
        <f t="shared" si="5"/>
        <v>88500.300599999988</v>
      </c>
      <c r="AD44" s="34">
        <f t="shared" si="6"/>
        <v>88500.300599999988</v>
      </c>
    </row>
    <row r="45" spans="1:30" x14ac:dyDescent="0.25">
      <c r="A45" s="473"/>
      <c r="B45" s="35" t="s">
        <v>206</v>
      </c>
      <c r="C45" s="93">
        <f>'Grafic financiar EURO'!C54*IPOTEZE!$C$4</f>
        <v>434382834.60000002</v>
      </c>
      <c r="D45" s="34">
        <f>SUM(D43:D44)</f>
        <v>0</v>
      </c>
      <c r="E45" s="34">
        <f t="shared" ref="E45:O45" si="37">SUM(E43:E44)</f>
        <v>0</v>
      </c>
      <c r="F45" s="34">
        <f t="shared" si="37"/>
        <v>0</v>
      </c>
      <c r="G45" s="34">
        <f t="shared" si="37"/>
        <v>0</v>
      </c>
      <c r="H45" s="34">
        <f t="shared" si="37"/>
        <v>224942.77650000001</v>
      </c>
      <c r="I45" s="34">
        <f t="shared" si="37"/>
        <v>224942.77650000001</v>
      </c>
      <c r="J45" s="34">
        <f t="shared" si="37"/>
        <v>224942.77650000001</v>
      </c>
      <c r="K45" s="34">
        <f t="shared" si="37"/>
        <v>795936.59490000003</v>
      </c>
      <c r="L45" s="34">
        <f t="shared" si="37"/>
        <v>1018447.5575999999</v>
      </c>
      <c r="M45" s="34">
        <f t="shared" si="37"/>
        <v>447448.81650000002</v>
      </c>
      <c r="N45" s="34">
        <f t="shared" si="37"/>
        <v>447448.81650000002</v>
      </c>
      <c r="O45" s="34">
        <f t="shared" si="37"/>
        <v>0</v>
      </c>
      <c r="P45" s="34">
        <f t="shared" si="3"/>
        <v>3384110.1150000002</v>
      </c>
      <c r="Q45" s="34">
        <f>SUM(Q43:Q44)</f>
        <v>0</v>
      </c>
      <c r="R45" s="34">
        <f t="shared" ref="R45:AB45" si="38">SUM(R43:R44)</f>
        <v>242664.49649999998</v>
      </c>
      <c r="S45" s="34">
        <f t="shared" si="38"/>
        <v>465145.92300000001</v>
      </c>
      <c r="T45" s="34">
        <f t="shared" si="38"/>
        <v>465145.92300000001</v>
      </c>
      <c r="U45" s="34">
        <f t="shared" si="38"/>
        <v>465145.92300000001</v>
      </c>
      <c r="V45" s="34">
        <f t="shared" si="38"/>
        <v>470388.59849999996</v>
      </c>
      <c r="W45" s="34">
        <f t="shared" si="38"/>
        <v>23752.0275</v>
      </c>
      <c r="X45" s="34">
        <f t="shared" si="38"/>
        <v>23752.0275</v>
      </c>
      <c r="Y45" s="34">
        <f t="shared" si="38"/>
        <v>0</v>
      </c>
      <c r="Z45" s="34">
        <f t="shared" si="38"/>
        <v>0</v>
      </c>
      <c r="AA45" s="34">
        <f t="shared" si="38"/>
        <v>0</v>
      </c>
      <c r="AB45" s="34">
        <f t="shared" si="38"/>
        <v>0</v>
      </c>
      <c r="AC45" s="34">
        <f t="shared" si="5"/>
        <v>2155994.9189999998</v>
      </c>
      <c r="AD45" s="34">
        <f t="shared" si="6"/>
        <v>5540105.034</v>
      </c>
    </row>
    <row r="46" spans="1:30" x14ac:dyDescent="0.25">
      <c r="A46" s="502" t="s">
        <v>223</v>
      </c>
      <c r="B46" s="53" t="s">
        <v>322</v>
      </c>
      <c r="C46" s="93">
        <f>'Grafic financiar EURO'!C55*IPOTEZE!$C$4</f>
        <v>1008243.7699999999</v>
      </c>
      <c r="D46" s="38">
        <f>'Grafic financiar EURO'!D55*'Bugetul indicativ (90%)'!$E$55</f>
        <v>0</v>
      </c>
      <c r="E46" s="38">
        <f>'Grafic financiar EURO'!E55*'Bugetul indicativ (90%)'!$E$55</f>
        <v>0</v>
      </c>
      <c r="F46" s="38">
        <f>'Grafic financiar EURO'!F55*'Bugetul indicativ (90%)'!$E$55</f>
        <v>0</v>
      </c>
      <c r="G46" s="38">
        <f>'Grafic financiar EURO'!G55*'Bugetul indicativ (90%)'!$E$55</f>
        <v>0</v>
      </c>
      <c r="H46" s="38">
        <f>'Grafic financiar EURO'!H55*'Bugetul indicativ (90%)'!$E$55</f>
        <v>224942.77650000001</v>
      </c>
      <c r="I46" s="38">
        <f>'Grafic financiar EURO'!I55*'Bugetul indicativ (90%)'!$E$55</f>
        <v>224942.77650000001</v>
      </c>
      <c r="J46" s="38">
        <f>'Grafic financiar EURO'!J55*'Bugetul indicativ (90%)'!$E$55</f>
        <v>224942.77650000001</v>
      </c>
      <c r="K46" s="38">
        <f>'Grafic financiar EURO'!K55*'Bugetul indicativ (90%)'!$E$55</f>
        <v>224942.77650000001</v>
      </c>
      <c r="L46" s="38">
        <f>'Grafic financiar EURO'!L55*'Bugetul indicativ (90%)'!$E$55</f>
        <v>224942.77650000001</v>
      </c>
      <c r="M46" s="38">
        <f>'Grafic financiar EURO'!M55*'Bugetul indicativ (90%)'!$E$55</f>
        <v>224942.77650000001</v>
      </c>
      <c r="N46" s="38">
        <f>'Grafic financiar EURO'!N55*'Bugetul indicativ (90%)'!$E$55</f>
        <v>224942.77650000001</v>
      </c>
      <c r="O46" s="38">
        <f>'Grafic financiar EURO'!O55*'Bugetul indicativ (90%)'!$E$55</f>
        <v>0</v>
      </c>
      <c r="P46" s="34">
        <f t="shared" si="3"/>
        <v>1574599.4354999999</v>
      </c>
      <c r="Q46" s="38">
        <f>'Grafic financiar EURO'!Q55*'Bugetul indicativ (90%)'!$E$55</f>
        <v>0</v>
      </c>
      <c r="R46" s="38">
        <f>'Grafic financiar EURO'!R55*'Bugetul indicativ (90%)'!$E$55</f>
        <v>224967.38999999998</v>
      </c>
      <c r="S46" s="38">
        <f>'Grafic financiar EURO'!S55*'Bugetul indicativ (90%)'!$E$55</f>
        <v>224942.77650000001</v>
      </c>
      <c r="T46" s="38">
        <f>'Grafic financiar EURO'!T55*'Bugetul indicativ (90%)'!$E$55</f>
        <v>224942.77650000001</v>
      </c>
      <c r="U46" s="38">
        <f>'Grafic financiar EURO'!U55*'Bugetul indicativ (90%)'!$E$55</f>
        <v>224942.77650000001</v>
      </c>
      <c r="V46" s="38">
        <f>'Grafic financiar EURO'!V55*'Bugetul indicativ (90%)'!$E$55</f>
        <v>224942.77650000001</v>
      </c>
      <c r="W46" s="38">
        <f>'Grafic financiar EURO'!W55*'Bugetul indicativ (90%)'!$E$55</f>
        <v>0</v>
      </c>
      <c r="X46" s="38">
        <f>'Grafic financiar EURO'!X55*'Bugetul indicativ (90%)'!$E$55</f>
        <v>0</v>
      </c>
      <c r="Y46" s="38">
        <f>'Grafic financiar EURO'!Y55*'Bugetul indicativ (90%)'!$E$55</f>
        <v>0</v>
      </c>
      <c r="Z46" s="38">
        <f>'Grafic financiar EURO'!Z55*'Bugetul indicativ (90%)'!$E$55</f>
        <v>0</v>
      </c>
      <c r="AA46" s="38">
        <f>'Grafic financiar EURO'!AA55*'Bugetul indicativ (90%)'!$E$55</f>
        <v>0</v>
      </c>
      <c r="AB46" s="38">
        <f>'Grafic financiar EURO'!AB55*'Bugetul indicativ (90%)'!$E$55</f>
        <v>0</v>
      </c>
      <c r="AC46" s="34">
        <f t="shared" si="5"/>
        <v>1124738.496</v>
      </c>
      <c r="AD46" s="34">
        <f t="shared" si="6"/>
        <v>2699337.9314999999</v>
      </c>
    </row>
    <row r="47" spans="1:30" x14ac:dyDescent="0.25">
      <c r="A47" s="502"/>
      <c r="B47" s="53" t="s">
        <v>323</v>
      </c>
      <c r="C47" s="93">
        <f>'Grafic financiar EURO'!C56*IPOTEZE!$C$4</f>
        <v>433142730.00000006</v>
      </c>
      <c r="D47" s="38">
        <f>'Grafic financiar EURO'!D56*'Bugetul indicativ (90%)'!$E$55</f>
        <v>0</v>
      </c>
      <c r="E47" s="38">
        <f>'Grafic financiar EURO'!E56*'Bugetul indicativ (90%)'!$E$55</f>
        <v>0</v>
      </c>
      <c r="F47" s="38">
        <f>'Grafic financiar EURO'!F56*'Bugetul indicativ (90%)'!$E$55</f>
        <v>0</v>
      </c>
      <c r="G47" s="38">
        <f>'Grafic financiar EURO'!G56*'Bugetul indicativ (90%)'!$E$55</f>
        <v>0</v>
      </c>
      <c r="H47" s="38">
        <f>'Grafic financiar EURO'!H56*'Bugetul indicativ (90%)'!$E$55</f>
        <v>0</v>
      </c>
      <c r="I47" s="38">
        <f>'Grafic financiar EURO'!I56*'Bugetul indicativ (90%)'!$E$55</f>
        <v>0</v>
      </c>
      <c r="J47" s="38">
        <f>'Grafic financiar EURO'!J56*'Bugetul indicativ (90%)'!$E$55</f>
        <v>0</v>
      </c>
      <c r="K47" s="38">
        <f>'Grafic financiar EURO'!K56*'Bugetul indicativ (90%)'!$E$55</f>
        <v>0</v>
      </c>
      <c r="L47" s="38">
        <f>'Grafic financiar EURO'!L56*'Bugetul indicativ (90%)'!$E$55</f>
        <v>0</v>
      </c>
      <c r="M47" s="38">
        <f>'Grafic financiar EURO'!M56*'Bugetul indicativ (90%)'!$E$55</f>
        <v>0</v>
      </c>
      <c r="N47" s="38">
        <f>'Grafic financiar EURO'!N56*'Bugetul indicativ (90%)'!$E$55</f>
        <v>0</v>
      </c>
      <c r="O47" s="38">
        <f>'Grafic financiar EURO'!O56*'Bugetul indicativ (90%)'!$E$55</f>
        <v>0</v>
      </c>
      <c r="P47" s="34">
        <f t="shared" si="3"/>
        <v>0</v>
      </c>
      <c r="Q47" s="38">
        <f>'Grafic financiar EURO'!Q56*'Bugetul indicativ (90%)'!$E$55</f>
        <v>0</v>
      </c>
      <c r="R47" s="38">
        <f>'Grafic financiar EURO'!R56*'Bugetul indicativ (90%)'!$E$55</f>
        <v>17697.106499999998</v>
      </c>
      <c r="S47" s="38">
        <f>'Grafic financiar EURO'!S56*'Bugetul indicativ (90%)'!$E$55</f>
        <v>17697.106499999998</v>
      </c>
      <c r="T47" s="38">
        <f>'Grafic financiar EURO'!T56*'Bugetul indicativ (90%)'!$E$55</f>
        <v>17697.106499999998</v>
      </c>
      <c r="U47" s="38">
        <f>'Grafic financiar EURO'!U56*'Bugetul indicativ (90%)'!$E$55</f>
        <v>17697.106499999998</v>
      </c>
      <c r="V47" s="38">
        <f>'Grafic financiar EURO'!V56*'Bugetul indicativ (90%)'!$E$55</f>
        <v>17711.874599999999</v>
      </c>
      <c r="W47" s="38">
        <f>'Grafic financiar EURO'!W56*'Bugetul indicativ (90%)'!$E$55</f>
        <v>0</v>
      </c>
      <c r="X47" s="38">
        <f>'Grafic financiar EURO'!X56*'Bugetul indicativ (90%)'!$E$55</f>
        <v>0</v>
      </c>
      <c r="Y47" s="38">
        <f>'Grafic financiar EURO'!Y56*'Bugetul indicativ (90%)'!$E$55</f>
        <v>0</v>
      </c>
      <c r="Z47" s="38">
        <f>'Grafic financiar EURO'!Z56*'Bugetul indicativ (90%)'!$E$55</f>
        <v>0</v>
      </c>
      <c r="AA47" s="38">
        <f>'Grafic financiar EURO'!AA56*'Bugetul indicativ (90%)'!$E$55</f>
        <v>0</v>
      </c>
      <c r="AB47" s="38">
        <f>'Grafic financiar EURO'!AB56*'Bugetul indicativ (90%)'!$E$55</f>
        <v>0</v>
      </c>
      <c r="AC47" s="34">
        <f t="shared" si="5"/>
        <v>88500.300599999988</v>
      </c>
      <c r="AD47" s="34">
        <f t="shared" si="6"/>
        <v>88500.300599999988</v>
      </c>
    </row>
    <row r="48" spans="1:30" x14ac:dyDescent="0.25">
      <c r="A48" s="502"/>
      <c r="B48" s="35" t="s">
        <v>206</v>
      </c>
      <c r="C48" s="93">
        <f>'Grafic financiar EURO'!C57*IPOTEZE!$C$4</f>
        <v>434150973.7700001</v>
      </c>
      <c r="D48" s="34">
        <f t="shared" ref="D48:O48" si="39">SUM(D46:D47)</f>
        <v>0</v>
      </c>
      <c r="E48" s="34">
        <f t="shared" si="39"/>
        <v>0</v>
      </c>
      <c r="F48" s="34">
        <f t="shared" si="39"/>
        <v>0</v>
      </c>
      <c r="G48" s="34">
        <f t="shared" si="39"/>
        <v>0</v>
      </c>
      <c r="H48" s="34">
        <f t="shared" si="39"/>
        <v>224942.77650000001</v>
      </c>
      <c r="I48" s="34">
        <f t="shared" si="39"/>
        <v>224942.77650000001</v>
      </c>
      <c r="J48" s="34">
        <f t="shared" si="39"/>
        <v>224942.77650000001</v>
      </c>
      <c r="K48" s="34">
        <f t="shared" si="39"/>
        <v>224942.77650000001</v>
      </c>
      <c r="L48" s="34">
        <f t="shared" si="39"/>
        <v>224942.77650000001</v>
      </c>
      <c r="M48" s="34">
        <f t="shared" si="39"/>
        <v>224942.77650000001</v>
      </c>
      <c r="N48" s="34">
        <f t="shared" si="39"/>
        <v>224942.77650000001</v>
      </c>
      <c r="O48" s="34">
        <f t="shared" si="39"/>
        <v>0</v>
      </c>
      <c r="P48" s="34">
        <f t="shared" si="3"/>
        <v>1574599.4354999999</v>
      </c>
      <c r="Q48" s="34">
        <f t="shared" ref="Q48:AB48" si="40">SUM(Q46:Q47)</f>
        <v>0</v>
      </c>
      <c r="R48" s="34">
        <f t="shared" si="40"/>
        <v>242664.49649999998</v>
      </c>
      <c r="S48" s="34">
        <f t="shared" si="40"/>
        <v>242639.883</v>
      </c>
      <c r="T48" s="34">
        <f t="shared" si="40"/>
        <v>242639.883</v>
      </c>
      <c r="U48" s="34">
        <f t="shared" si="40"/>
        <v>242639.883</v>
      </c>
      <c r="V48" s="34">
        <f t="shared" si="40"/>
        <v>242654.65110000002</v>
      </c>
      <c r="W48" s="34">
        <f t="shared" si="40"/>
        <v>0</v>
      </c>
      <c r="X48" s="34">
        <f t="shared" si="40"/>
        <v>0</v>
      </c>
      <c r="Y48" s="34">
        <f t="shared" si="40"/>
        <v>0</v>
      </c>
      <c r="Z48" s="34">
        <f t="shared" si="40"/>
        <v>0</v>
      </c>
      <c r="AA48" s="34">
        <f t="shared" si="40"/>
        <v>0</v>
      </c>
      <c r="AB48" s="34">
        <f t="shared" si="40"/>
        <v>0</v>
      </c>
      <c r="AC48" s="34">
        <f t="shared" si="5"/>
        <v>1213238.7966</v>
      </c>
      <c r="AD48" s="34">
        <f t="shared" si="6"/>
        <v>2787838.2320999997</v>
      </c>
    </row>
    <row r="49" spans="1:30" x14ac:dyDescent="0.25">
      <c r="A49" s="502" t="s">
        <v>224</v>
      </c>
      <c r="B49" s="53" t="s">
        <v>322</v>
      </c>
      <c r="C49" s="93">
        <f>'Grafic financiar EURO'!C58*IPOTEZE!$C$4</f>
        <v>26083.82</v>
      </c>
      <c r="D49" s="38">
        <f>'Grafic financiar EURO'!D58*'Bugetul indicativ (90%)'!$E$55</f>
        <v>0</v>
      </c>
      <c r="E49" s="38">
        <f>'Grafic financiar EURO'!E58*'Bugetul indicativ (90%)'!$E$55</f>
        <v>0</v>
      </c>
      <c r="F49" s="38">
        <f>'Grafic financiar EURO'!F58*'Bugetul indicativ (90%)'!$E$55</f>
        <v>0</v>
      </c>
      <c r="G49" s="38">
        <f>'Grafic financiar EURO'!G58*'Bugetul indicativ (90%)'!$E$55</f>
        <v>0</v>
      </c>
      <c r="H49" s="38">
        <f>'Grafic financiar EURO'!H58*'Bugetul indicativ (90%)'!$E$55</f>
        <v>0</v>
      </c>
      <c r="I49" s="38">
        <f>'Grafic financiar EURO'!I58*'Bugetul indicativ (90%)'!$E$55</f>
        <v>0</v>
      </c>
      <c r="J49" s="38">
        <f>'Grafic financiar EURO'!J58*'Bugetul indicativ (90%)'!$E$55</f>
        <v>0</v>
      </c>
      <c r="K49" s="38">
        <f>'Grafic financiar EURO'!K58*'Bugetul indicativ (90%)'!$E$55</f>
        <v>0</v>
      </c>
      <c r="L49" s="38">
        <f>'Grafic financiar EURO'!L58*'Bugetul indicativ (90%)'!$E$55</f>
        <v>50211.54</v>
      </c>
      <c r="M49" s="38">
        <f>'Grafic financiar EURO'!M58*'Bugetul indicativ (90%)'!$E$55</f>
        <v>50211.54</v>
      </c>
      <c r="N49" s="38">
        <f>'Grafic financiar EURO'!N58*'Bugetul indicativ (90%)'!$E$55</f>
        <v>50211.54</v>
      </c>
      <c r="O49" s="38">
        <f>'Grafic financiar EURO'!O58*'Bugetul indicativ (90%)'!$E$55</f>
        <v>0</v>
      </c>
      <c r="P49" s="34">
        <f t="shared" si="3"/>
        <v>150634.62</v>
      </c>
      <c r="Q49" s="38">
        <f>'Grafic financiar EURO'!Q58*'Bugetul indicativ (90%)'!$E$55</f>
        <v>0</v>
      </c>
      <c r="R49" s="38">
        <f>'Grafic financiar EURO'!R58*'Bugetul indicativ (90%)'!$E$55</f>
        <v>0</v>
      </c>
      <c r="S49" s="38">
        <f>'Grafic financiar EURO'!S58*'Bugetul indicativ (90%)'!$E$55</f>
        <v>50211.54</v>
      </c>
      <c r="T49" s="38">
        <f>'Grafic financiar EURO'!T58*'Bugetul indicativ (90%)'!$E$55</f>
        <v>50211.54</v>
      </c>
      <c r="U49" s="38">
        <f>'Grafic financiar EURO'!U58*'Bugetul indicativ (90%)'!$E$55</f>
        <v>50211.54</v>
      </c>
      <c r="V49" s="38">
        <f>'Grafic financiar EURO'!V58*'Bugetul indicativ (90%)'!$E$55</f>
        <v>52756.575899999996</v>
      </c>
      <c r="W49" s="38">
        <f>'Grafic financiar EURO'!W58*'Bugetul indicativ (90%)'!$E$55</f>
        <v>0</v>
      </c>
      <c r="X49" s="38">
        <f>'Grafic financiar EURO'!X58*'Bugetul indicativ (90%)'!$E$55</f>
        <v>0</v>
      </c>
      <c r="Y49" s="38">
        <f>'Grafic financiar EURO'!Y58*'Bugetul indicativ (90%)'!$E$55</f>
        <v>0</v>
      </c>
      <c r="Z49" s="38">
        <f>'Grafic financiar EURO'!Z58*'Bugetul indicativ (90%)'!$E$55</f>
        <v>0</v>
      </c>
      <c r="AA49" s="38">
        <f>'Grafic financiar EURO'!AA58*'Bugetul indicativ (90%)'!$E$55</f>
        <v>0</v>
      </c>
      <c r="AB49" s="38">
        <f>'Grafic financiar EURO'!AB58*'Bugetul indicativ (90%)'!$E$55</f>
        <v>0</v>
      </c>
      <c r="AC49" s="34">
        <f t="shared" si="5"/>
        <v>203391.19589999999</v>
      </c>
      <c r="AD49" s="34">
        <f t="shared" si="6"/>
        <v>354025.81589999999</v>
      </c>
    </row>
    <row r="50" spans="1:30" x14ac:dyDescent="0.25">
      <c r="A50" s="502"/>
      <c r="B50" s="53" t="s">
        <v>323</v>
      </c>
      <c r="C50" s="93">
        <f>'Grafic financiar EURO'!C59*IPOTEZE!$C$4</f>
        <v>0</v>
      </c>
      <c r="D50" s="38">
        <f>'Grafic financiar EURO'!D59*'Bugetul indicativ (90%)'!$E$55</f>
        <v>0</v>
      </c>
      <c r="E50" s="38">
        <f>'Grafic financiar EURO'!E59*'Bugetul indicativ (90%)'!$E$55</f>
        <v>0</v>
      </c>
      <c r="F50" s="38">
        <f>'Grafic financiar EURO'!F59*'Bugetul indicativ (90%)'!$E$55</f>
        <v>0</v>
      </c>
      <c r="G50" s="38">
        <f>'Grafic financiar EURO'!G59*'Bugetul indicativ (90%)'!$E$55</f>
        <v>0</v>
      </c>
      <c r="H50" s="38">
        <f>'Grafic financiar EURO'!H59*'Bugetul indicativ (90%)'!$E$55</f>
        <v>0</v>
      </c>
      <c r="I50" s="38">
        <f>'Grafic financiar EURO'!I59*'Bugetul indicativ (90%)'!$E$55</f>
        <v>0</v>
      </c>
      <c r="J50" s="38">
        <f>'Grafic financiar EURO'!J59*'Bugetul indicativ (90%)'!$E$55</f>
        <v>0</v>
      </c>
      <c r="K50" s="38">
        <f>'Grafic financiar EURO'!K59*'Bugetul indicativ (90%)'!$E$55</f>
        <v>0</v>
      </c>
      <c r="L50" s="38">
        <f>'Grafic financiar EURO'!L59*'Bugetul indicativ (90%)'!$E$55</f>
        <v>0</v>
      </c>
      <c r="M50" s="38">
        <f>'Grafic financiar EURO'!M59*'Bugetul indicativ (90%)'!$E$55</f>
        <v>0</v>
      </c>
      <c r="N50" s="38">
        <f>'Grafic financiar EURO'!N59*'Bugetul indicativ (90%)'!$E$55</f>
        <v>0</v>
      </c>
      <c r="O50" s="38">
        <f>'Grafic financiar EURO'!O59*'Bugetul indicativ (90%)'!$E$55</f>
        <v>0</v>
      </c>
      <c r="P50" s="34">
        <f t="shared" si="3"/>
        <v>0</v>
      </c>
      <c r="Q50" s="38">
        <f>'Grafic financiar EURO'!Q59*'Bugetul indicativ (90%)'!$E$55</f>
        <v>0</v>
      </c>
      <c r="R50" s="38">
        <f>'Grafic financiar EURO'!R59*'Bugetul indicativ (90%)'!$E$55</f>
        <v>0</v>
      </c>
      <c r="S50" s="38">
        <f>'Grafic financiar EURO'!S59*'Bugetul indicativ (90%)'!$E$55</f>
        <v>0</v>
      </c>
      <c r="T50" s="38">
        <f>'Grafic financiar EURO'!T59*'Bugetul indicativ (90%)'!$E$55</f>
        <v>0</v>
      </c>
      <c r="U50" s="38">
        <f>'Grafic financiar EURO'!U59*'Bugetul indicativ (90%)'!$E$55</f>
        <v>0</v>
      </c>
      <c r="V50" s="38">
        <f>'Grafic financiar EURO'!V59*'Bugetul indicativ (90%)'!$E$55</f>
        <v>0</v>
      </c>
      <c r="W50" s="38">
        <f>'Grafic financiar EURO'!W59*'Bugetul indicativ (90%)'!$E$55</f>
        <v>0</v>
      </c>
      <c r="X50" s="38">
        <f>'Grafic financiar EURO'!X59*'Bugetul indicativ (90%)'!$E$55</f>
        <v>0</v>
      </c>
      <c r="Y50" s="38">
        <f>'Grafic financiar EURO'!Y59*'Bugetul indicativ (90%)'!$E$55</f>
        <v>0</v>
      </c>
      <c r="Z50" s="38">
        <f>'Grafic financiar EURO'!Z59*'Bugetul indicativ (90%)'!$E$55</f>
        <v>0</v>
      </c>
      <c r="AA50" s="38">
        <f>'Grafic financiar EURO'!AA59*'Bugetul indicativ (90%)'!$E$55</f>
        <v>0</v>
      </c>
      <c r="AB50" s="38">
        <f>'Grafic financiar EURO'!AB59*'Bugetul indicativ (90%)'!$E$55</f>
        <v>0</v>
      </c>
      <c r="AC50" s="34">
        <f t="shared" si="5"/>
        <v>0</v>
      </c>
      <c r="AD50" s="34">
        <f t="shared" si="6"/>
        <v>0</v>
      </c>
    </row>
    <row r="51" spans="1:30" x14ac:dyDescent="0.25">
      <c r="A51" s="502"/>
      <c r="B51" s="35" t="s">
        <v>206</v>
      </c>
      <c r="C51" s="93">
        <f>'Grafic financiar EURO'!C60*IPOTEZE!$C$4</f>
        <v>26083.82</v>
      </c>
      <c r="D51" s="34">
        <f t="shared" ref="D51:O51" si="41">SUM(D49:D50)</f>
        <v>0</v>
      </c>
      <c r="E51" s="34">
        <f t="shared" si="41"/>
        <v>0</v>
      </c>
      <c r="F51" s="34">
        <f t="shared" si="41"/>
        <v>0</v>
      </c>
      <c r="G51" s="34">
        <f t="shared" si="41"/>
        <v>0</v>
      </c>
      <c r="H51" s="34">
        <f t="shared" si="41"/>
        <v>0</v>
      </c>
      <c r="I51" s="34">
        <f t="shared" si="41"/>
        <v>0</v>
      </c>
      <c r="J51" s="34">
        <f t="shared" si="41"/>
        <v>0</v>
      </c>
      <c r="K51" s="34">
        <f t="shared" si="41"/>
        <v>0</v>
      </c>
      <c r="L51" s="34">
        <f t="shared" si="41"/>
        <v>50211.54</v>
      </c>
      <c r="M51" s="34">
        <f t="shared" si="41"/>
        <v>50211.54</v>
      </c>
      <c r="N51" s="34">
        <f t="shared" si="41"/>
        <v>50211.54</v>
      </c>
      <c r="O51" s="34">
        <f t="shared" si="41"/>
        <v>0</v>
      </c>
      <c r="P51" s="34">
        <f t="shared" si="3"/>
        <v>150634.62</v>
      </c>
      <c r="Q51" s="34">
        <f t="shared" ref="Q51:AB51" si="42">SUM(Q49:Q50)</f>
        <v>0</v>
      </c>
      <c r="R51" s="34">
        <f t="shared" si="42"/>
        <v>0</v>
      </c>
      <c r="S51" s="34">
        <f t="shared" si="42"/>
        <v>50211.54</v>
      </c>
      <c r="T51" s="34">
        <f t="shared" si="42"/>
        <v>50211.54</v>
      </c>
      <c r="U51" s="34">
        <f t="shared" si="42"/>
        <v>50211.54</v>
      </c>
      <c r="V51" s="34">
        <f t="shared" si="42"/>
        <v>52756.575899999996</v>
      </c>
      <c r="W51" s="34">
        <f t="shared" si="42"/>
        <v>0</v>
      </c>
      <c r="X51" s="34">
        <f t="shared" si="42"/>
        <v>0</v>
      </c>
      <c r="Y51" s="34">
        <f t="shared" si="42"/>
        <v>0</v>
      </c>
      <c r="Z51" s="34">
        <f t="shared" si="42"/>
        <v>0</v>
      </c>
      <c r="AA51" s="34">
        <f t="shared" si="42"/>
        <v>0</v>
      </c>
      <c r="AB51" s="34">
        <f t="shared" si="42"/>
        <v>0</v>
      </c>
      <c r="AC51" s="34">
        <f t="shared" si="5"/>
        <v>203391.19589999999</v>
      </c>
      <c r="AD51" s="34">
        <f t="shared" si="6"/>
        <v>354025.81589999999</v>
      </c>
    </row>
    <row r="52" spans="1:30" x14ac:dyDescent="0.25">
      <c r="A52" s="502" t="s">
        <v>225</v>
      </c>
      <c r="B52" s="53" t="s">
        <v>322</v>
      </c>
      <c r="C52" s="93">
        <f>'Grafic financiar EURO'!C61*IPOTEZE!$C$4</f>
        <v>205777.00999999998</v>
      </c>
      <c r="D52" s="38">
        <f>'Grafic financiar EURO'!D61*'Bugetul indicativ (90%)'!$E$55</f>
        <v>0</v>
      </c>
      <c r="E52" s="38">
        <f>'Grafic financiar EURO'!E61*'Bugetul indicativ (90%)'!$E$55</f>
        <v>0</v>
      </c>
      <c r="F52" s="38">
        <f>'Grafic financiar EURO'!F61*'Bugetul indicativ (90%)'!$E$55</f>
        <v>0</v>
      </c>
      <c r="G52" s="38">
        <f>'Grafic financiar EURO'!G61*'Bugetul indicativ (90%)'!$E$55</f>
        <v>0</v>
      </c>
      <c r="H52" s="38">
        <f>'Grafic financiar EURO'!H61*'Bugetul indicativ (90%)'!$E$55</f>
        <v>0</v>
      </c>
      <c r="I52" s="38">
        <f>'Grafic financiar EURO'!I61*'Bugetul indicativ (90%)'!$E$55</f>
        <v>0</v>
      </c>
      <c r="J52" s="38">
        <f>'Grafic financiar EURO'!J61*'Bugetul indicativ (90%)'!$E$55</f>
        <v>0</v>
      </c>
      <c r="K52" s="38">
        <f>'Grafic financiar EURO'!K61*'Bugetul indicativ (90%)'!$E$55</f>
        <v>0</v>
      </c>
      <c r="L52" s="38">
        <f>'Grafic financiar EURO'!L61*'Bugetul indicativ (90%)'!$E$55</f>
        <v>172294.5</v>
      </c>
      <c r="M52" s="38">
        <f>'Grafic financiar EURO'!M61*'Bugetul indicativ (90%)'!$E$55</f>
        <v>172294.5</v>
      </c>
      <c r="N52" s="38">
        <f>'Grafic financiar EURO'!N61*'Bugetul indicativ (90%)'!$E$55</f>
        <v>172294.5</v>
      </c>
      <c r="O52" s="38">
        <f>'Grafic financiar EURO'!O61*'Bugetul indicativ (90%)'!$E$55</f>
        <v>0</v>
      </c>
      <c r="P52" s="34">
        <f t="shared" si="3"/>
        <v>516883.5</v>
      </c>
      <c r="Q52" s="38">
        <f>'Grafic financiar EURO'!Q61*'Bugetul indicativ (90%)'!$E$55</f>
        <v>0</v>
      </c>
      <c r="R52" s="38">
        <f>'Grafic financiar EURO'!R61*'Bugetul indicativ (90%)'!$E$55</f>
        <v>0</v>
      </c>
      <c r="S52" s="38">
        <f>'Grafic financiar EURO'!S61*'Bugetul indicativ (90%)'!$E$55</f>
        <v>172294.5</v>
      </c>
      <c r="T52" s="38">
        <f>'Grafic financiar EURO'!T61*'Bugetul indicativ (90%)'!$E$55</f>
        <v>172294.5</v>
      </c>
      <c r="U52" s="38">
        <f>'Grafic financiar EURO'!U61*'Bugetul indicativ (90%)'!$E$55</f>
        <v>172294.5</v>
      </c>
      <c r="V52" s="38">
        <f>'Grafic financiar EURO'!V61*'Bugetul indicativ (90%)'!$E$55</f>
        <v>174977.37150000001</v>
      </c>
      <c r="W52" s="38">
        <f>'Grafic financiar EURO'!W61*'Bugetul indicativ (90%)'!$E$55</f>
        <v>0</v>
      </c>
      <c r="X52" s="38">
        <f>'Grafic financiar EURO'!X61*'Bugetul indicativ (90%)'!$E$55</f>
        <v>0</v>
      </c>
      <c r="Y52" s="38">
        <f>'Grafic financiar EURO'!Y61*'Bugetul indicativ (90%)'!$E$55</f>
        <v>0</v>
      </c>
      <c r="Z52" s="38">
        <f>'Grafic financiar EURO'!Z61*'Bugetul indicativ (90%)'!$E$55</f>
        <v>0</v>
      </c>
      <c r="AA52" s="38">
        <f>'Grafic financiar EURO'!AA61*'Bugetul indicativ (90%)'!$E$55</f>
        <v>0</v>
      </c>
      <c r="AB52" s="38">
        <f>'Grafic financiar EURO'!AB61*'Bugetul indicativ (90%)'!$E$55</f>
        <v>0</v>
      </c>
      <c r="AC52" s="34">
        <f t="shared" si="5"/>
        <v>691860.87150000001</v>
      </c>
      <c r="AD52" s="34">
        <f t="shared" si="6"/>
        <v>1208744.3714999999</v>
      </c>
    </row>
    <row r="53" spans="1:30" x14ac:dyDescent="0.25">
      <c r="A53" s="502"/>
      <c r="B53" s="53" t="s">
        <v>323</v>
      </c>
      <c r="C53" s="93">
        <f>'Grafic financiar EURO'!C62*IPOTEZE!$C$4</f>
        <v>0</v>
      </c>
      <c r="D53" s="38">
        <f>'Grafic financiar EURO'!D62*'Bugetul indicativ (90%)'!$E$55</f>
        <v>0</v>
      </c>
      <c r="E53" s="38">
        <f>'Grafic financiar EURO'!E62*'Bugetul indicativ (90%)'!$E$55</f>
        <v>0</v>
      </c>
      <c r="F53" s="38">
        <f>'Grafic financiar EURO'!F62*'Bugetul indicativ (90%)'!$E$55</f>
        <v>0</v>
      </c>
      <c r="G53" s="38">
        <f>'Grafic financiar EURO'!G62*'Bugetul indicativ (90%)'!$E$55</f>
        <v>0</v>
      </c>
      <c r="H53" s="38">
        <f>'Grafic financiar EURO'!H62*'Bugetul indicativ (90%)'!$E$55</f>
        <v>0</v>
      </c>
      <c r="I53" s="38">
        <f>'Grafic financiar EURO'!I62*'Bugetul indicativ (90%)'!$E$55</f>
        <v>0</v>
      </c>
      <c r="J53" s="38">
        <f>'Grafic financiar EURO'!J62*'Bugetul indicativ (90%)'!$E$55</f>
        <v>0</v>
      </c>
      <c r="K53" s="38">
        <f>'Grafic financiar EURO'!K62*'Bugetul indicativ (90%)'!$E$55</f>
        <v>0</v>
      </c>
      <c r="L53" s="38">
        <f>'Grafic financiar EURO'!L62*'Bugetul indicativ (90%)'!$E$55</f>
        <v>0</v>
      </c>
      <c r="M53" s="38">
        <f>'Grafic financiar EURO'!M62*'Bugetul indicativ (90%)'!$E$55</f>
        <v>0</v>
      </c>
      <c r="N53" s="38">
        <f>'Grafic financiar EURO'!N62*'Bugetul indicativ (90%)'!$E$55</f>
        <v>0</v>
      </c>
      <c r="O53" s="38">
        <f>'Grafic financiar EURO'!O62*'Bugetul indicativ (90%)'!$E$55</f>
        <v>0</v>
      </c>
      <c r="P53" s="34">
        <f t="shared" si="3"/>
        <v>0</v>
      </c>
      <c r="Q53" s="38">
        <f>'Grafic financiar EURO'!Q62*'Bugetul indicativ (90%)'!$E$55</f>
        <v>0</v>
      </c>
      <c r="R53" s="38">
        <f>'Grafic financiar EURO'!R62*'Bugetul indicativ (90%)'!$E$55</f>
        <v>0</v>
      </c>
      <c r="S53" s="38">
        <f>'Grafic financiar EURO'!S62*'Bugetul indicativ (90%)'!$E$55</f>
        <v>0</v>
      </c>
      <c r="T53" s="38">
        <f>'Grafic financiar EURO'!T62*'Bugetul indicativ (90%)'!$E$55</f>
        <v>0</v>
      </c>
      <c r="U53" s="38">
        <f>'Grafic financiar EURO'!U62*'Bugetul indicativ (90%)'!$E$55</f>
        <v>0</v>
      </c>
      <c r="V53" s="38">
        <f>'Grafic financiar EURO'!V62*'Bugetul indicativ (90%)'!$E$55</f>
        <v>0</v>
      </c>
      <c r="W53" s="38">
        <f>'Grafic financiar EURO'!W62*'Bugetul indicativ (90%)'!$E$55</f>
        <v>0</v>
      </c>
      <c r="X53" s="38">
        <f>'Grafic financiar EURO'!X62*'Bugetul indicativ (90%)'!$E$55</f>
        <v>0</v>
      </c>
      <c r="Y53" s="38">
        <f>'Grafic financiar EURO'!Y62*'Bugetul indicativ (90%)'!$E$55</f>
        <v>0</v>
      </c>
      <c r="Z53" s="38">
        <f>'Grafic financiar EURO'!Z62*'Bugetul indicativ (90%)'!$E$55</f>
        <v>0</v>
      </c>
      <c r="AA53" s="38">
        <f>'Grafic financiar EURO'!AA62*'Bugetul indicativ (90%)'!$E$55</f>
        <v>0</v>
      </c>
      <c r="AB53" s="38">
        <f>'Grafic financiar EURO'!AB62*'Bugetul indicativ (90%)'!$E$55</f>
        <v>0</v>
      </c>
      <c r="AC53" s="34">
        <f t="shared" si="5"/>
        <v>0</v>
      </c>
      <c r="AD53" s="34">
        <f t="shared" si="6"/>
        <v>0</v>
      </c>
    </row>
    <row r="54" spans="1:30" x14ac:dyDescent="0.25">
      <c r="A54" s="502"/>
      <c r="B54" s="35" t="s">
        <v>206</v>
      </c>
      <c r="C54" s="93">
        <f>'Grafic financiar EURO'!C63*IPOTEZE!$C$4</f>
        <v>205777.00999999998</v>
      </c>
      <c r="D54" s="34">
        <f t="shared" ref="D54:O54" si="43">SUM(D52:D53)</f>
        <v>0</v>
      </c>
      <c r="E54" s="34">
        <f t="shared" si="43"/>
        <v>0</v>
      </c>
      <c r="F54" s="34">
        <f t="shared" si="43"/>
        <v>0</v>
      </c>
      <c r="G54" s="34">
        <f t="shared" si="43"/>
        <v>0</v>
      </c>
      <c r="H54" s="34">
        <f t="shared" si="43"/>
        <v>0</v>
      </c>
      <c r="I54" s="34">
        <f t="shared" si="43"/>
        <v>0</v>
      </c>
      <c r="J54" s="34">
        <f t="shared" si="43"/>
        <v>0</v>
      </c>
      <c r="K54" s="34">
        <f t="shared" si="43"/>
        <v>0</v>
      </c>
      <c r="L54" s="34">
        <f t="shared" si="43"/>
        <v>172294.5</v>
      </c>
      <c r="M54" s="34">
        <f t="shared" si="43"/>
        <v>172294.5</v>
      </c>
      <c r="N54" s="34">
        <f t="shared" si="43"/>
        <v>172294.5</v>
      </c>
      <c r="O54" s="34">
        <f t="shared" si="43"/>
        <v>0</v>
      </c>
      <c r="P54" s="34">
        <f t="shared" si="3"/>
        <v>516883.5</v>
      </c>
      <c r="Q54" s="34">
        <f t="shared" ref="Q54:AB54" si="44">SUM(Q52:Q53)</f>
        <v>0</v>
      </c>
      <c r="R54" s="34">
        <f t="shared" si="44"/>
        <v>0</v>
      </c>
      <c r="S54" s="34">
        <f t="shared" si="44"/>
        <v>172294.5</v>
      </c>
      <c r="T54" s="34">
        <f t="shared" si="44"/>
        <v>172294.5</v>
      </c>
      <c r="U54" s="34">
        <f t="shared" si="44"/>
        <v>172294.5</v>
      </c>
      <c r="V54" s="34">
        <f t="shared" si="44"/>
        <v>174977.37150000001</v>
      </c>
      <c r="W54" s="34">
        <f t="shared" si="44"/>
        <v>0</v>
      </c>
      <c r="X54" s="34">
        <f t="shared" si="44"/>
        <v>0</v>
      </c>
      <c r="Y54" s="34">
        <f t="shared" si="44"/>
        <v>0</v>
      </c>
      <c r="Z54" s="34">
        <f t="shared" si="44"/>
        <v>0</v>
      </c>
      <c r="AA54" s="34">
        <f t="shared" si="44"/>
        <v>0</v>
      </c>
      <c r="AB54" s="34">
        <f t="shared" si="44"/>
        <v>0</v>
      </c>
      <c r="AC54" s="34">
        <f t="shared" si="5"/>
        <v>691860.87150000001</v>
      </c>
      <c r="AD54" s="34">
        <f t="shared" si="6"/>
        <v>1208744.3714999999</v>
      </c>
    </row>
    <row r="55" spans="1:30" x14ac:dyDescent="0.25">
      <c r="A55" s="502" t="s">
        <v>226</v>
      </c>
      <c r="B55" s="53" t="s">
        <v>322</v>
      </c>
      <c r="C55" s="93">
        <f>'Grafic financiar EURO'!C64*IPOTEZE!$C$4</f>
        <v>0</v>
      </c>
      <c r="D55" s="38">
        <f>'Grafic financiar EURO'!D64*'Bugetul indicativ (90%)'!$E$55</f>
        <v>0</v>
      </c>
      <c r="E55" s="38">
        <f>'Grafic financiar EURO'!E64*'Bugetul indicativ (90%)'!$E$55</f>
        <v>0</v>
      </c>
      <c r="F55" s="38">
        <f>'Grafic financiar EURO'!F64*'Bugetul indicativ (90%)'!$E$55</f>
        <v>0</v>
      </c>
      <c r="G55" s="38">
        <f>'Grafic financiar EURO'!G64*'Bugetul indicativ (90%)'!$E$55</f>
        <v>0</v>
      </c>
      <c r="H55" s="38">
        <f>'Grafic financiar EURO'!H64*'Bugetul indicativ (90%)'!$E$55</f>
        <v>0</v>
      </c>
      <c r="I55" s="38">
        <f>'Grafic financiar EURO'!I64*'Bugetul indicativ (90%)'!$E$55</f>
        <v>0</v>
      </c>
      <c r="J55" s="38">
        <f>'Grafic financiar EURO'!J64*'Bugetul indicativ (90%)'!$E$55</f>
        <v>0</v>
      </c>
      <c r="K55" s="38">
        <f>'Grafic financiar EURO'!K64*'Bugetul indicativ (90%)'!$E$55</f>
        <v>570993.81839999999</v>
      </c>
      <c r="L55" s="38">
        <f>'Grafic financiar EURO'!L64*'Bugetul indicativ (90%)'!$E$55</f>
        <v>570998.74109999998</v>
      </c>
      <c r="M55" s="38">
        <f>'Grafic financiar EURO'!M64*'Bugetul indicativ (90%)'!$E$55</f>
        <v>0</v>
      </c>
      <c r="N55" s="38">
        <f>'Grafic financiar EURO'!N64*'Bugetul indicativ (90%)'!$E$55</f>
        <v>0</v>
      </c>
      <c r="O55" s="38">
        <f>'Grafic financiar EURO'!O64*'Bugetul indicativ (90%)'!$E$55</f>
        <v>0</v>
      </c>
      <c r="P55" s="34">
        <f t="shared" si="3"/>
        <v>1141992.5595</v>
      </c>
      <c r="Q55" s="38">
        <f>'Grafic financiar EURO'!Q64*'Bugetul indicativ (90%)'!$E$55</f>
        <v>0</v>
      </c>
      <c r="R55" s="38">
        <f>'Grafic financiar EURO'!R64*'Bugetul indicativ (90%)'!$E$55</f>
        <v>0</v>
      </c>
      <c r="S55" s="38">
        <f>'Grafic financiar EURO'!S64*'Bugetul indicativ (90%)'!$E$55</f>
        <v>0</v>
      </c>
      <c r="T55" s="38">
        <f>'Grafic financiar EURO'!T64*'Bugetul indicativ (90%)'!$E$55</f>
        <v>0</v>
      </c>
      <c r="U55" s="38">
        <f>'Grafic financiar EURO'!U64*'Bugetul indicativ (90%)'!$E$55</f>
        <v>0</v>
      </c>
      <c r="V55" s="38">
        <f>'Grafic financiar EURO'!V64*'Bugetul indicativ (90%)'!$E$55</f>
        <v>0</v>
      </c>
      <c r="W55" s="38">
        <f>'Grafic financiar EURO'!W64*'Bugetul indicativ (90%)'!$E$55</f>
        <v>0</v>
      </c>
      <c r="X55" s="38">
        <f>'Grafic financiar EURO'!X64*'Bugetul indicativ (90%)'!$E$55</f>
        <v>0</v>
      </c>
      <c r="Y55" s="38">
        <f>'Grafic financiar EURO'!Y64*'Bugetul indicativ (90%)'!$E$55</f>
        <v>0</v>
      </c>
      <c r="Z55" s="38">
        <f>'Grafic financiar EURO'!Z64*'Bugetul indicativ (90%)'!$E$55</f>
        <v>0</v>
      </c>
      <c r="AA55" s="38">
        <f>'Grafic financiar EURO'!AA64*'Bugetul indicativ (90%)'!$E$55</f>
        <v>0</v>
      </c>
      <c r="AB55" s="38">
        <f>'Grafic financiar EURO'!AB64*'Bugetul indicativ (90%)'!$E$55</f>
        <v>0</v>
      </c>
      <c r="AC55" s="34">
        <f t="shared" si="5"/>
        <v>0</v>
      </c>
      <c r="AD55" s="34">
        <f t="shared" si="6"/>
        <v>1141992.5595</v>
      </c>
    </row>
    <row r="56" spans="1:30" x14ac:dyDescent="0.25">
      <c r="A56" s="502"/>
      <c r="B56" s="53" t="s">
        <v>323</v>
      </c>
      <c r="C56" s="93">
        <f>'Grafic financiar EURO'!C65*IPOTEZE!$C$4</f>
        <v>0</v>
      </c>
      <c r="D56" s="38">
        <f>'Grafic financiar EURO'!D65*'Bugetul indicativ (90%)'!$E$55</f>
        <v>0</v>
      </c>
      <c r="E56" s="38">
        <f>'Grafic financiar EURO'!E65*'Bugetul indicativ (90%)'!$E$55</f>
        <v>0</v>
      </c>
      <c r="F56" s="38">
        <f>'Grafic financiar EURO'!F65*'Bugetul indicativ (90%)'!$E$55</f>
        <v>0</v>
      </c>
      <c r="G56" s="38">
        <f>'Grafic financiar EURO'!G65*'Bugetul indicativ (90%)'!$E$55</f>
        <v>0</v>
      </c>
      <c r="H56" s="38">
        <f>'Grafic financiar EURO'!H65*'Bugetul indicativ (90%)'!$E$55</f>
        <v>0</v>
      </c>
      <c r="I56" s="38">
        <f>'Grafic financiar EURO'!I65*'Bugetul indicativ (90%)'!$E$55</f>
        <v>0</v>
      </c>
      <c r="J56" s="38">
        <f>'Grafic financiar EURO'!J65*'Bugetul indicativ (90%)'!$E$55</f>
        <v>0</v>
      </c>
      <c r="K56" s="38">
        <f>'Grafic financiar EURO'!K65*'Bugetul indicativ (90%)'!$E$55</f>
        <v>0</v>
      </c>
      <c r="L56" s="38">
        <f>'Grafic financiar EURO'!L65*'Bugetul indicativ (90%)'!$E$55</f>
        <v>0</v>
      </c>
      <c r="M56" s="38">
        <f>'Grafic financiar EURO'!M65*'Bugetul indicativ (90%)'!$E$55</f>
        <v>0</v>
      </c>
      <c r="N56" s="38">
        <f>'Grafic financiar EURO'!N65*'Bugetul indicativ (90%)'!$E$55</f>
        <v>0</v>
      </c>
      <c r="O56" s="38">
        <f>'Grafic financiar EURO'!O65*'Bugetul indicativ (90%)'!$E$55</f>
        <v>0</v>
      </c>
      <c r="P56" s="34">
        <f t="shared" si="3"/>
        <v>0</v>
      </c>
      <c r="Q56" s="38">
        <f>'Grafic financiar EURO'!Q65*'Bugetul indicativ (90%)'!$E$55</f>
        <v>0</v>
      </c>
      <c r="R56" s="38">
        <f>'Grafic financiar EURO'!R65*'Bugetul indicativ (90%)'!$E$55</f>
        <v>0</v>
      </c>
      <c r="S56" s="38">
        <f>'Grafic financiar EURO'!S65*'Bugetul indicativ (90%)'!$E$55</f>
        <v>0</v>
      </c>
      <c r="T56" s="38">
        <f>'Grafic financiar EURO'!T65*'Bugetul indicativ (90%)'!$E$55</f>
        <v>0</v>
      </c>
      <c r="U56" s="38">
        <f>'Grafic financiar EURO'!U65*'Bugetul indicativ (90%)'!$E$55</f>
        <v>0</v>
      </c>
      <c r="V56" s="38">
        <f>'Grafic financiar EURO'!V65*'Bugetul indicativ (90%)'!$E$55</f>
        <v>0</v>
      </c>
      <c r="W56" s="38">
        <f>'Grafic financiar EURO'!W65*'Bugetul indicativ (90%)'!$E$55</f>
        <v>0</v>
      </c>
      <c r="X56" s="38">
        <f>'Grafic financiar EURO'!X65*'Bugetul indicativ (90%)'!$E$55</f>
        <v>0</v>
      </c>
      <c r="Y56" s="38">
        <f>'Grafic financiar EURO'!Y65*'Bugetul indicativ (90%)'!$E$55</f>
        <v>0</v>
      </c>
      <c r="Z56" s="38">
        <f>'Grafic financiar EURO'!Z65*'Bugetul indicativ (90%)'!$E$55</f>
        <v>0</v>
      </c>
      <c r="AA56" s="38">
        <f>'Grafic financiar EURO'!AA65*'Bugetul indicativ (90%)'!$E$55</f>
        <v>0</v>
      </c>
      <c r="AB56" s="38">
        <f>'Grafic financiar EURO'!AB65*'Bugetul indicativ (90%)'!$E$55</f>
        <v>0</v>
      </c>
      <c r="AC56" s="34">
        <f t="shared" si="5"/>
        <v>0</v>
      </c>
      <c r="AD56" s="34">
        <f t="shared" si="6"/>
        <v>0</v>
      </c>
    </row>
    <row r="57" spans="1:30" x14ac:dyDescent="0.25">
      <c r="A57" s="502"/>
      <c r="B57" s="35" t="s">
        <v>206</v>
      </c>
      <c r="C57" s="93">
        <f>'Grafic financiar EURO'!C66*IPOTEZE!$C$4</f>
        <v>0</v>
      </c>
      <c r="D57" s="34">
        <f t="shared" ref="D57:O57" si="45">SUM(D55:D56)</f>
        <v>0</v>
      </c>
      <c r="E57" s="34">
        <f t="shared" si="45"/>
        <v>0</v>
      </c>
      <c r="F57" s="34">
        <f t="shared" si="45"/>
        <v>0</v>
      </c>
      <c r="G57" s="34">
        <f t="shared" si="45"/>
        <v>0</v>
      </c>
      <c r="H57" s="34">
        <f t="shared" si="45"/>
        <v>0</v>
      </c>
      <c r="I57" s="34">
        <f t="shared" si="45"/>
        <v>0</v>
      </c>
      <c r="J57" s="34">
        <f t="shared" si="45"/>
        <v>0</v>
      </c>
      <c r="K57" s="34">
        <f t="shared" si="45"/>
        <v>570993.81839999999</v>
      </c>
      <c r="L57" s="34">
        <f t="shared" si="45"/>
        <v>570998.74109999998</v>
      </c>
      <c r="M57" s="34">
        <f t="shared" si="45"/>
        <v>0</v>
      </c>
      <c r="N57" s="34">
        <f t="shared" si="45"/>
        <v>0</v>
      </c>
      <c r="O57" s="34">
        <f t="shared" si="45"/>
        <v>0</v>
      </c>
      <c r="P57" s="34">
        <f t="shared" si="3"/>
        <v>1141992.5595</v>
      </c>
      <c r="Q57" s="34">
        <f t="shared" ref="Q57:AB57" si="46">SUM(Q55:Q56)</f>
        <v>0</v>
      </c>
      <c r="R57" s="34">
        <f t="shared" si="46"/>
        <v>0</v>
      </c>
      <c r="S57" s="34">
        <f t="shared" si="46"/>
        <v>0</v>
      </c>
      <c r="T57" s="34">
        <f t="shared" si="46"/>
        <v>0</v>
      </c>
      <c r="U57" s="34">
        <f t="shared" si="46"/>
        <v>0</v>
      </c>
      <c r="V57" s="34">
        <f t="shared" si="46"/>
        <v>0</v>
      </c>
      <c r="W57" s="34">
        <f t="shared" si="46"/>
        <v>0</v>
      </c>
      <c r="X57" s="34">
        <f t="shared" si="46"/>
        <v>0</v>
      </c>
      <c r="Y57" s="34">
        <f t="shared" si="46"/>
        <v>0</v>
      </c>
      <c r="Z57" s="34">
        <f t="shared" si="46"/>
        <v>0</v>
      </c>
      <c r="AA57" s="34">
        <f t="shared" si="46"/>
        <v>0</v>
      </c>
      <c r="AB57" s="34">
        <f t="shared" si="46"/>
        <v>0</v>
      </c>
      <c r="AC57" s="34">
        <f t="shared" si="5"/>
        <v>0</v>
      </c>
      <c r="AD57" s="34">
        <f t="shared" si="6"/>
        <v>1141992.5595</v>
      </c>
    </row>
    <row r="58" spans="1:30" x14ac:dyDescent="0.25">
      <c r="A58" s="502" t="s">
        <v>227</v>
      </c>
      <c r="B58" s="53" t="s">
        <v>322</v>
      </c>
      <c r="C58" s="93">
        <f>'Grafic financiar EURO'!C67*IPOTEZE!$C$4</f>
        <v>0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4">
        <f t="shared" si="3"/>
        <v>0</v>
      </c>
      <c r="Q58" s="38">
        <f>'Grafic financiar EURO'!Q67*'Bugetul indicativ (90%)'!$E$55</f>
        <v>0</v>
      </c>
      <c r="R58" s="38">
        <f>'Grafic financiar EURO'!R67*'Bugetul indicativ (90%)'!$E$55</f>
        <v>0</v>
      </c>
      <c r="S58" s="38">
        <f>'Grafic financiar EURO'!S67*'Bugetul indicativ (90%)'!$E$55</f>
        <v>0</v>
      </c>
      <c r="T58" s="38">
        <f>'Grafic financiar EURO'!T67*'Bugetul indicativ (90%)'!$E$55</f>
        <v>0</v>
      </c>
      <c r="U58" s="38">
        <f>'Grafic financiar EURO'!U67*'Bugetul indicativ (90%)'!$E$55</f>
        <v>0</v>
      </c>
      <c r="V58" s="38">
        <f>'Grafic financiar EURO'!V67*'Bugetul indicativ (90%)'!$E$55</f>
        <v>0</v>
      </c>
      <c r="W58" s="38">
        <f>'Grafic financiar EURO'!W67*'Bugetul indicativ (90%)'!$E$55</f>
        <v>23752.0275</v>
      </c>
      <c r="X58" s="38">
        <f>'Grafic financiar EURO'!X67*'Bugetul indicativ (90%)'!$E$55</f>
        <v>23752.0275</v>
      </c>
      <c r="Y58" s="38">
        <f>'Grafic financiar EURO'!Y67*'Bugetul indicativ (90%)'!$E$55</f>
        <v>0</v>
      </c>
      <c r="Z58" s="38">
        <f>'Grafic financiar EURO'!Z67*'Bugetul indicativ (90%)'!$E$55</f>
        <v>0</v>
      </c>
      <c r="AA58" s="38">
        <f>'Grafic financiar EURO'!AA67*'Bugetul indicativ (90%)'!$E$55</f>
        <v>0</v>
      </c>
      <c r="AB58" s="38">
        <f>'Grafic financiar EURO'!AB67*'Bugetul indicativ (90%)'!$E$55</f>
        <v>0</v>
      </c>
      <c r="AC58" s="34">
        <f t="shared" si="5"/>
        <v>47504.055</v>
      </c>
      <c r="AD58" s="34">
        <f t="shared" si="6"/>
        <v>47504.055</v>
      </c>
    </row>
    <row r="59" spans="1:30" x14ac:dyDescent="0.25">
      <c r="A59" s="502"/>
      <c r="B59" s="53" t="s">
        <v>323</v>
      </c>
      <c r="C59" s="93">
        <f>'Grafic financiar EURO'!C68*IPOTEZE!$C$4</f>
        <v>0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4">
        <f t="shared" si="3"/>
        <v>0</v>
      </c>
      <c r="Q59" s="38">
        <f>'Grafic financiar EURO'!Q68*'Bugetul indicativ (90%)'!$E$55</f>
        <v>0</v>
      </c>
      <c r="R59" s="38">
        <f>'Grafic financiar EURO'!R68*'Bugetul indicativ (90%)'!$E$55</f>
        <v>0</v>
      </c>
      <c r="S59" s="38">
        <f>'Grafic financiar EURO'!S68*'Bugetul indicativ (90%)'!$E$55</f>
        <v>0</v>
      </c>
      <c r="T59" s="38">
        <f>'Grafic financiar EURO'!T68*'Bugetul indicativ (90%)'!$E$55</f>
        <v>0</v>
      </c>
      <c r="U59" s="38">
        <f>'Grafic financiar EURO'!U68*'Bugetul indicativ (90%)'!$E$55</f>
        <v>0</v>
      </c>
      <c r="V59" s="38">
        <f>'Grafic financiar EURO'!V68*'Bugetul indicativ (90%)'!$E$55</f>
        <v>0</v>
      </c>
      <c r="W59" s="38">
        <f>'Grafic financiar EURO'!W68*'Bugetul indicativ (90%)'!$E$55</f>
        <v>0</v>
      </c>
      <c r="X59" s="38">
        <f>'Grafic financiar EURO'!X68*'Bugetul indicativ (90%)'!$E$55</f>
        <v>0</v>
      </c>
      <c r="Y59" s="38">
        <f>'Grafic financiar EURO'!Y68*'Bugetul indicativ (90%)'!$E$55</f>
        <v>0</v>
      </c>
      <c r="Z59" s="38">
        <f>'Grafic financiar EURO'!Z68*'Bugetul indicativ (90%)'!$E$55</f>
        <v>0</v>
      </c>
      <c r="AA59" s="38">
        <f>'Grafic financiar EURO'!AA68*'Bugetul indicativ (90%)'!$E$55</f>
        <v>0</v>
      </c>
      <c r="AB59" s="38">
        <f>'Grafic financiar EURO'!AB68*'Bugetul indicativ (90%)'!$E$55</f>
        <v>0</v>
      </c>
      <c r="AC59" s="34">
        <f t="shared" si="5"/>
        <v>0</v>
      </c>
      <c r="AD59" s="34">
        <f t="shared" si="6"/>
        <v>0</v>
      </c>
    </row>
    <row r="60" spans="1:30" x14ac:dyDescent="0.25">
      <c r="A60" s="502"/>
      <c r="B60" s="35" t="s">
        <v>206</v>
      </c>
      <c r="C60" s="93">
        <f>'Grafic financiar EURO'!C69*IPOTEZE!$C$4</f>
        <v>0</v>
      </c>
      <c r="D60" s="34">
        <f t="shared" ref="D60:O60" si="47">SUM(D58:D59)</f>
        <v>0</v>
      </c>
      <c r="E60" s="34">
        <f t="shared" si="47"/>
        <v>0</v>
      </c>
      <c r="F60" s="34">
        <f t="shared" si="47"/>
        <v>0</v>
      </c>
      <c r="G60" s="34">
        <f t="shared" si="47"/>
        <v>0</v>
      </c>
      <c r="H60" s="34">
        <f t="shared" si="47"/>
        <v>0</v>
      </c>
      <c r="I60" s="34">
        <f t="shared" si="47"/>
        <v>0</v>
      </c>
      <c r="J60" s="34">
        <f t="shared" si="47"/>
        <v>0</v>
      </c>
      <c r="K60" s="34">
        <f t="shared" si="47"/>
        <v>0</v>
      </c>
      <c r="L60" s="34">
        <f t="shared" si="47"/>
        <v>0</v>
      </c>
      <c r="M60" s="34">
        <f t="shared" si="47"/>
        <v>0</v>
      </c>
      <c r="N60" s="34">
        <f t="shared" si="47"/>
        <v>0</v>
      </c>
      <c r="O60" s="34">
        <f t="shared" si="47"/>
        <v>0</v>
      </c>
      <c r="P60" s="34">
        <f t="shared" si="3"/>
        <v>0</v>
      </c>
      <c r="Q60" s="34">
        <f t="shared" ref="Q60:AB60" si="48">SUM(Q58:Q59)</f>
        <v>0</v>
      </c>
      <c r="R60" s="34">
        <f t="shared" si="48"/>
        <v>0</v>
      </c>
      <c r="S60" s="34">
        <f t="shared" si="48"/>
        <v>0</v>
      </c>
      <c r="T60" s="34">
        <f t="shared" si="48"/>
        <v>0</v>
      </c>
      <c r="U60" s="34">
        <f t="shared" si="48"/>
        <v>0</v>
      </c>
      <c r="V60" s="34">
        <f t="shared" si="48"/>
        <v>0</v>
      </c>
      <c r="W60" s="34">
        <f t="shared" si="48"/>
        <v>23752.0275</v>
      </c>
      <c r="X60" s="34">
        <f t="shared" si="48"/>
        <v>23752.0275</v>
      </c>
      <c r="Y60" s="34">
        <f t="shared" si="48"/>
        <v>0</v>
      </c>
      <c r="Z60" s="34">
        <f t="shared" si="48"/>
        <v>0</v>
      </c>
      <c r="AA60" s="34">
        <f t="shared" si="48"/>
        <v>0</v>
      </c>
      <c r="AB60" s="34">
        <f t="shared" si="48"/>
        <v>0</v>
      </c>
      <c r="AC60" s="34">
        <f t="shared" si="5"/>
        <v>47504.055</v>
      </c>
      <c r="AD60" s="34">
        <f t="shared" si="6"/>
        <v>47504.055</v>
      </c>
    </row>
    <row r="61" spans="1:30" x14ac:dyDescent="0.25">
      <c r="A61" s="502" t="s">
        <v>228</v>
      </c>
      <c r="B61" s="53" t="s">
        <v>322</v>
      </c>
      <c r="C61" s="93">
        <f>'Grafic financiar EURO'!C70*IPOTEZE!$C$4</f>
        <v>0</v>
      </c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4">
        <f t="shared" si="3"/>
        <v>0</v>
      </c>
      <c r="Q61" s="38">
        <f>'Grafic financiar EURO'!Q70*'Bugetul indicativ (90%)'!$E$55</f>
        <v>0</v>
      </c>
      <c r="R61" s="38">
        <f>'Grafic financiar EURO'!R70*'Bugetul indicativ (90%)'!$E$55</f>
        <v>0</v>
      </c>
      <c r="S61" s="38">
        <f>'Grafic financiar EURO'!S70*'Bugetul indicativ (90%)'!$E$55</f>
        <v>0</v>
      </c>
      <c r="T61" s="38">
        <f>'Grafic financiar EURO'!T70*'Bugetul indicativ (90%)'!$E$55</f>
        <v>0</v>
      </c>
      <c r="U61" s="38">
        <f>'Grafic financiar EURO'!U70*'Bugetul indicativ (90%)'!$E$55</f>
        <v>0</v>
      </c>
      <c r="V61" s="38">
        <f>'Grafic financiar EURO'!V70*'Bugetul indicativ (90%)'!$E$55</f>
        <v>0</v>
      </c>
      <c r="W61" s="38">
        <f>'Grafic financiar EURO'!W70*'Bugetul indicativ (90%)'!$E$55</f>
        <v>0</v>
      </c>
      <c r="X61" s="38">
        <f>'Grafic financiar EURO'!X70*'Bugetul indicativ (90%)'!$E$55</f>
        <v>0</v>
      </c>
      <c r="Y61" s="38">
        <f>'Grafic financiar EURO'!Y70*'Bugetul indicativ (90%)'!$E$55</f>
        <v>0</v>
      </c>
      <c r="Z61" s="38">
        <f>'Grafic financiar EURO'!Z70*'Bugetul indicativ (90%)'!$E$55</f>
        <v>0</v>
      </c>
      <c r="AA61" s="38">
        <f>'Grafic financiar EURO'!AA70*'Bugetul indicativ (90%)'!$E$55</f>
        <v>0</v>
      </c>
      <c r="AB61" s="38">
        <f>'Grafic financiar EURO'!AB70*'Bugetul indicativ (90%)'!$E$55</f>
        <v>0</v>
      </c>
      <c r="AC61" s="34">
        <f t="shared" si="5"/>
        <v>0</v>
      </c>
      <c r="AD61" s="34">
        <f t="shared" si="6"/>
        <v>0</v>
      </c>
    </row>
    <row r="62" spans="1:30" x14ac:dyDescent="0.25">
      <c r="A62" s="502"/>
      <c r="B62" s="53" t="s">
        <v>323</v>
      </c>
      <c r="C62" s="93">
        <f>'Grafic financiar EURO'!C71*IPOTEZE!$C$4</f>
        <v>0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4">
        <f t="shared" si="3"/>
        <v>0</v>
      </c>
      <c r="Q62" s="38">
        <f>'Grafic financiar EURO'!Q71*'Bugetul indicativ (90%)'!$E$55</f>
        <v>0</v>
      </c>
      <c r="R62" s="38">
        <f>'Grafic financiar EURO'!R71*'Bugetul indicativ (90%)'!$E$55</f>
        <v>0</v>
      </c>
      <c r="S62" s="38">
        <f>'Grafic financiar EURO'!S71*'Bugetul indicativ (90%)'!$E$55</f>
        <v>0</v>
      </c>
      <c r="T62" s="38">
        <f>'Grafic financiar EURO'!T71*'Bugetul indicativ (90%)'!$E$55</f>
        <v>0</v>
      </c>
      <c r="U62" s="38">
        <f>'Grafic financiar EURO'!U71*'Bugetul indicativ (90%)'!$E$55</f>
        <v>0</v>
      </c>
      <c r="V62" s="38">
        <f>'Grafic financiar EURO'!V71*'Bugetul indicativ (90%)'!$E$55</f>
        <v>0</v>
      </c>
      <c r="W62" s="38">
        <f>'Grafic financiar EURO'!W71*'Bugetul indicativ (90%)'!$E$55</f>
        <v>0</v>
      </c>
      <c r="X62" s="38">
        <f>'Grafic financiar EURO'!X71*'Bugetul indicativ (90%)'!$E$55</f>
        <v>0</v>
      </c>
      <c r="Y62" s="38">
        <f>'Grafic financiar EURO'!Y71*'Bugetul indicativ (90%)'!$E$55</f>
        <v>0</v>
      </c>
      <c r="Z62" s="38">
        <f>'Grafic financiar EURO'!Z71*'Bugetul indicativ (90%)'!$E$55</f>
        <v>0</v>
      </c>
      <c r="AA62" s="38">
        <f>'Grafic financiar EURO'!AA71*'Bugetul indicativ (90%)'!$E$55</f>
        <v>0</v>
      </c>
      <c r="AB62" s="38">
        <f>'Grafic financiar EURO'!AB71*'Bugetul indicativ (90%)'!$E$55</f>
        <v>0</v>
      </c>
      <c r="AC62" s="34">
        <f t="shared" si="5"/>
        <v>0</v>
      </c>
      <c r="AD62" s="34">
        <f t="shared" si="6"/>
        <v>0</v>
      </c>
    </row>
    <row r="63" spans="1:30" x14ac:dyDescent="0.25">
      <c r="A63" s="502"/>
      <c r="B63" s="35" t="s">
        <v>206</v>
      </c>
      <c r="C63" s="93">
        <f>'Grafic financiar EURO'!C72*IPOTEZE!$C$4</f>
        <v>0</v>
      </c>
      <c r="D63" s="34">
        <f t="shared" ref="D63:O63" si="49">SUM(D61:D62)</f>
        <v>0</v>
      </c>
      <c r="E63" s="34">
        <f t="shared" si="49"/>
        <v>0</v>
      </c>
      <c r="F63" s="34">
        <f t="shared" si="49"/>
        <v>0</v>
      </c>
      <c r="G63" s="34">
        <f t="shared" si="49"/>
        <v>0</v>
      </c>
      <c r="H63" s="34">
        <f t="shared" si="49"/>
        <v>0</v>
      </c>
      <c r="I63" s="34">
        <f t="shared" si="49"/>
        <v>0</v>
      </c>
      <c r="J63" s="34">
        <f t="shared" si="49"/>
        <v>0</v>
      </c>
      <c r="K63" s="34">
        <f t="shared" si="49"/>
        <v>0</v>
      </c>
      <c r="L63" s="34">
        <f t="shared" si="49"/>
        <v>0</v>
      </c>
      <c r="M63" s="34">
        <f t="shared" si="49"/>
        <v>0</v>
      </c>
      <c r="N63" s="34">
        <f t="shared" si="49"/>
        <v>0</v>
      </c>
      <c r="O63" s="34">
        <f t="shared" si="49"/>
        <v>0</v>
      </c>
      <c r="P63" s="34">
        <f t="shared" si="3"/>
        <v>0</v>
      </c>
      <c r="Q63" s="34">
        <f t="shared" ref="Q63:AB63" si="50">SUM(Q61:Q62)</f>
        <v>0</v>
      </c>
      <c r="R63" s="34">
        <f t="shared" si="50"/>
        <v>0</v>
      </c>
      <c r="S63" s="34">
        <f t="shared" si="50"/>
        <v>0</v>
      </c>
      <c r="T63" s="34">
        <f t="shared" si="50"/>
        <v>0</v>
      </c>
      <c r="U63" s="34">
        <f t="shared" si="50"/>
        <v>0</v>
      </c>
      <c r="V63" s="34">
        <f t="shared" si="50"/>
        <v>0</v>
      </c>
      <c r="W63" s="34">
        <f t="shared" si="50"/>
        <v>0</v>
      </c>
      <c r="X63" s="34">
        <f t="shared" si="50"/>
        <v>0</v>
      </c>
      <c r="Y63" s="34">
        <f t="shared" si="50"/>
        <v>0</v>
      </c>
      <c r="Z63" s="34">
        <f t="shared" si="50"/>
        <v>0</v>
      </c>
      <c r="AA63" s="34">
        <f t="shared" si="50"/>
        <v>0</v>
      </c>
      <c r="AB63" s="34">
        <f t="shared" si="50"/>
        <v>0</v>
      </c>
      <c r="AC63" s="34">
        <f t="shared" si="5"/>
        <v>0</v>
      </c>
      <c r="AD63" s="34">
        <f t="shared" si="6"/>
        <v>0</v>
      </c>
    </row>
    <row r="64" spans="1:30" x14ac:dyDescent="0.25">
      <c r="A64" s="473" t="s">
        <v>229</v>
      </c>
      <c r="B64" s="35" t="s">
        <v>322</v>
      </c>
      <c r="C64" s="93">
        <f>'Grafic financiar EURO'!C73*IPOTEZE!$C$4</f>
        <v>0</v>
      </c>
      <c r="D64" s="34">
        <f>D67+D70+D73+D76+D79</f>
        <v>0</v>
      </c>
      <c r="E64" s="34">
        <f t="shared" ref="E64:O65" si="51">E67+E70+E73+E76+E79</f>
        <v>0</v>
      </c>
      <c r="F64" s="34">
        <f t="shared" si="51"/>
        <v>0</v>
      </c>
      <c r="G64" s="34">
        <f t="shared" si="51"/>
        <v>0</v>
      </c>
      <c r="H64" s="34">
        <f t="shared" si="51"/>
        <v>0</v>
      </c>
      <c r="I64" s="34">
        <f t="shared" si="51"/>
        <v>0</v>
      </c>
      <c r="J64" s="34">
        <f t="shared" si="51"/>
        <v>0</v>
      </c>
      <c r="K64" s="34">
        <f t="shared" si="51"/>
        <v>0</v>
      </c>
      <c r="L64" s="34">
        <f t="shared" si="51"/>
        <v>0</v>
      </c>
      <c r="M64" s="34">
        <f t="shared" si="51"/>
        <v>0</v>
      </c>
      <c r="N64" s="34">
        <f t="shared" si="51"/>
        <v>0</v>
      </c>
      <c r="O64" s="34">
        <f t="shared" si="51"/>
        <v>0</v>
      </c>
      <c r="P64" s="34">
        <f t="shared" si="3"/>
        <v>0</v>
      </c>
      <c r="Q64" s="34">
        <f>Q67+Q70+Q73+Q76+Q79</f>
        <v>0</v>
      </c>
      <c r="R64" s="34">
        <f t="shared" ref="R64:AB65" si="52">R67+R70+R73+R76+R79</f>
        <v>0</v>
      </c>
      <c r="S64" s="34">
        <f t="shared" si="52"/>
        <v>0</v>
      </c>
      <c r="T64" s="34">
        <f t="shared" si="52"/>
        <v>0</v>
      </c>
      <c r="U64" s="34">
        <f t="shared" si="52"/>
        <v>0</v>
      </c>
      <c r="V64" s="34">
        <f t="shared" si="52"/>
        <v>0</v>
      </c>
      <c r="W64" s="34">
        <f t="shared" si="52"/>
        <v>0</v>
      </c>
      <c r="X64" s="34">
        <f t="shared" si="52"/>
        <v>0</v>
      </c>
      <c r="Y64" s="34">
        <f t="shared" si="52"/>
        <v>0</v>
      </c>
      <c r="Z64" s="34">
        <f t="shared" si="52"/>
        <v>0</v>
      </c>
      <c r="AA64" s="34">
        <f t="shared" si="52"/>
        <v>0</v>
      </c>
      <c r="AB64" s="34">
        <f t="shared" si="52"/>
        <v>0</v>
      </c>
      <c r="AC64" s="34">
        <f t="shared" si="5"/>
        <v>0</v>
      </c>
      <c r="AD64" s="34">
        <f t="shared" si="6"/>
        <v>0</v>
      </c>
    </row>
    <row r="65" spans="1:30" x14ac:dyDescent="0.25">
      <c r="A65" s="473"/>
      <c r="B65" s="35" t="s">
        <v>323</v>
      </c>
      <c r="C65" s="93">
        <f>'Grafic financiar EURO'!C74*IPOTEZE!$C$4</f>
        <v>0</v>
      </c>
      <c r="D65" s="34">
        <f>D68+D71+D74+D77+D80</f>
        <v>0</v>
      </c>
      <c r="E65" s="34">
        <f t="shared" si="51"/>
        <v>0</v>
      </c>
      <c r="F65" s="34">
        <f t="shared" si="51"/>
        <v>0</v>
      </c>
      <c r="G65" s="34">
        <f t="shared" si="51"/>
        <v>0</v>
      </c>
      <c r="H65" s="34">
        <f t="shared" si="51"/>
        <v>0</v>
      </c>
      <c r="I65" s="34">
        <f t="shared" si="51"/>
        <v>0</v>
      </c>
      <c r="J65" s="34">
        <f t="shared" si="51"/>
        <v>0</v>
      </c>
      <c r="K65" s="34">
        <f t="shared" si="51"/>
        <v>0</v>
      </c>
      <c r="L65" s="34">
        <f t="shared" si="51"/>
        <v>0</v>
      </c>
      <c r="M65" s="34">
        <f t="shared" si="51"/>
        <v>0</v>
      </c>
      <c r="N65" s="34">
        <f t="shared" si="51"/>
        <v>0</v>
      </c>
      <c r="O65" s="34">
        <f t="shared" si="51"/>
        <v>0</v>
      </c>
      <c r="P65" s="34">
        <f t="shared" si="3"/>
        <v>0</v>
      </c>
      <c r="Q65" s="34">
        <f>Q68+Q71+Q74+Q77+Q80</f>
        <v>0</v>
      </c>
      <c r="R65" s="34">
        <f t="shared" si="52"/>
        <v>0</v>
      </c>
      <c r="S65" s="34">
        <f t="shared" si="52"/>
        <v>0</v>
      </c>
      <c r="T65" s="34">
        <f t="shared" si="52"/>
        <v>0</v>
      </c>
      <c r="U65" s="34">
        <f t="shared" si="52"/>
        <v>0</v>
      </c>
      <c r="V65" s="34">
        <f t="shared" si="52"/>
        <v>0</v>
      </c>
      <c r="W65" s="34">
        <f t="shared" si="52"/>
        <v>0</v>
      </c>
      <c r="X65" s="34">
        <f t="shared" si="52"/>
        <v>0</v>
      </c>
      <c r="Y65" s="34">
        <f t="shared" si="52"/>
        <v>0</v>
      </c>
      <c r="Z65" s="34">
        <f t="shared" si="52"/>
        <v>0</v>
      </c>
      <c r="AA65" s="34">
        <f t="shared" si="52"/>
        <v>0</v>
      </c>
      <c r="AB65" s="34">
        <f t="shared" si="52"/>
        <v>0</v>
      </c>
      <c r="AC65" s="34">
        <f t="shared" si="5"/>
        <v>0</v>
      </c>
      <c r="AD65" s="34">
        <f t="shared" si="6"/>
        <v>0</v>
      </c>
    </row>
    <row r="66" spans="1:30" x14ac:dyDescent="0.25">
      <c r="A66" s="473"/>
      <c r="B66" s="35" t="s">
        <v>206</v>
      </c>
      <c r="C66" s="93">
        <f>'Grafic financiar EURO'!C75*IPOTEZE!$C$4</f>
        <v>0</v>
      </c>
      <c r="D66" s="34">
        <f>D64+D65</f>
        <v>0</v>
      </c>
      <c r="E66" s="34">
        <f t="shared" ref="E66:O66" si="53">E64+E65</f>
        <v>0</v>
      </c>
      <c r="F66" s="34">
        <f t="shared" si="53"/>
        <v>0</v>
      </c>
      <c r="G66" s="34">
        <f t="shared" si="53"/>
        <v>0</v>
      </c>
      <c r="H66" s="34">
        <f t="shared" si="53"/>
        <v>0</v>
      </c>
      <c r="I66" s="34">
        <f t="shared" si="53"/>
        <v>0</v>
      </c>
      <c r="J66" s="34">
        <f t="shared" si="53"/>
        <v>0</v>
      </c>
      <c r="K66" s="34">
        <f t="shared" si="53"/>
        <v>0</v>
      </c>
      <c r="L66" s="34">
        <f t="shared" si="53"/>
        <v>0</v>
      </c>
      <c r="M66" s="34">
        <f t="shared" si="53"/>
        <v>0</v>
      </c>
      <c r="N66" s="34">
        <f t="shared" si="53"/>
        <v>0</v>
      </c>
      <c r="O66" s="34">
        <f t="shared" si="53"/>
        <v>0</v>
      </c>
      <c r="P66" s="34">
        <f t="shared" si="3"/>
        <v>0</v>
      </c>
      <c r="Q66" s="34">
        <f>Q64+Q65</f>
        <v>0</v>
      </c>
      <c r="R66" s="34">
        <f t="shared" ref="R66:AB66" si="54">R64+R65</f>
        <v>0</v>
      </c>
      <c r="S66" s="34">
        <f t="shared" si="54"/>
        <v>0</v>
      </c>
      <c r="T66" s="34">
        <f t="shared" si="54"/>
        <v>0</v>
      </c>
      <c r="U66" s="34">
        <f t="shared" si="54"/>
        <v>0</v>
      </c>
      <c r="V66" s="34">
        <f t="shared" si="54"/>
        <v>0</v>
      </c>
      <c r="W66" s="34">
        <f t="shared" si="54"/>
        <v>0</v>
      </c>
      <c r="X66" s="34">
        <f t="shared" si="54"/>
        <v>0</v>
      </c>
      <c r="Y66" s="34">
        <f t="shared" si="54"/>
        <v>0</v>
      </c>
      <c r="Z66" s="34">
        <f t="shared" si="54"/>
        <v>0</v>
      </c>
      <c r="AA66" s="34">
        <f t="shared" si="54"/>
        <v>0</v>
      </c>
      <c r="AB66" s="34">
        <f t="shared" si="54"/>
        <v>0</v>
      </c>
      <c r="AC66" s="34">
        <f t="shared" si="5"/>
        <v>0</v>
      </c>
      <c r="AD66" s="34">
        <f t="shared" si="6"/>
        <v>0</v>
      </c>
    </row>
    <row r="67" spans="1:30" x14ac:dyDescent="0.25">
      <c r="A67" s="502" t="s">
        <v>298</v>
      </c>
      <c r="B67" s="53" t="s">
        <v>322</v>
      </c>
      <c r="C67" s="93">
        <f>'Grafic financiar EURO'!C76*IPOTEZE!$C$4</f>
        <v>0</v>
      </c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4">
        <f t="shared" si="3"/>
        <v>0</v>
      </c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4">
        <f t="shared" si="5"/>
        <v>0</v>
      </c>
      <c r="AD67" s="34">
        <f t="shared" si="6"/>
        <v>0</v>
      </c>
    </row>
    <row r="68" spans="1:30" x14ac:dyDescent="0.25">
      <c r="A68" s="502"/>
      <c r="B68" s="53" t="s">
        <v>323</v>
      </c>
      <c r="C68" s="93">
        <f>'Grafic financiar EURO'!C77*IPOTEZE!$C$4</f>
        <v>0</v>
      </c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4">
        <f t="shared" si="3"/>
        <v>0</v>
      </c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4">
        <f t="shared" si="5"/>
        <v>0</v>
      </c>
      <c r="AD68" s="34">
        <f t="shared" si="6"/>
        <v>0</v>
      </c>
    </row>
    <row r="69" spans="1:30" x14ac:dyDescent="0.25">
      <c r="A69" s="502"/>
      <c r="B69" s="35" t="s">
        <v>206</v>
      </c>
      <c r="C69" s="93">
        <f>'Grafic financiar EURO'!C78*IPOTEZE!$C$4</f>
        <v>0</v>
      </c>
      <c r="D69" s="34">
        <f t="shared" ref="D69:O69" si="55">SUM(D67:D68)</f>
        <v>0</v>
      </c>
      <c r="E69" s="34">
        <f t="shared" si="55"/>
        <v>0</v>
      </c>
      <c r="F69" s="34">
        <f t="shared" si="55"/>
        <v>0</v>
      </c>
      <c r="G69" s="34">
        <f t="shared" si="55"/>
        <v>0</v>
      </c>
      <c r="H69" s="34">
        <f t="shared" si="55"/>
        <v>0</v>
      </c>
      <c r="I69" s="34">
        <f t="shared" si="55"/>
        <v>0</v>
      </c>
      <c r="J69" s="34">
        <f t="shared" si="55"/>
        <v>0</v>
      </c>
      <c r="K69" s="34">
        <f t="shared" si="55"/>
        <v>0</v>
      </c>
      <c r="L69" s="34">
        <f t="shared" si="55"/>
        <v>0</v>
      </c>
      <c r="M69" s="34">
        <f t="shared" si="55"/>
        <v>0</v>
      </c>
      <c r="N69" s="34">
        <f t="shared" si="55"/>
        <v>0</v>
      </c>
      <c r="O69" s="34">
        <f t="shared" si="55"/>
        <v>0</v>
      </c>
      <c r="P69" s="34">
        <f t="shared" ref="P69:P105" si="56">SUM(D69:O69)</f>
        <v>0</v>
      </c>
      <c r="Q69" s="34">
        <f t="shared" ref="Q69:AB69" si="57">SUM(Q67:Q68)</f>
        <v>0</v>
      </c>
      <c r="R69" s="34">
        <f t="shared" si="57"/>
        <v>0</v>
      </c>
      <c r="S69" s="34">
        <f t="shared" si="57"/>
        <v>0</v>
      </c>
      <c r="T69" s="34">
        <f t="shared" si="57"/>
        <v>0</v>
      </c>
      <c r="U69" s="34">
        <f t="shared" si="57"/>
        <v>0</v>
      </c>
      <c r="V69" s="34">
        <f t="shared" si="57"/>
        <v>0</v>
      </c>
      <c r="W69" s="34">
        <f t="shared" si="57"/>
        <v>0</v>
      </c>
      <c r="X69" s="34">
        <f t="shared" si="57"/>
        <v>0</v>
      </c>
      <c r="Y69" s="34">
        <f t="shared" si="57"/>
        <v>0</v>
      </c>
      <c r="Z69" s="34">
        <f t="shared" si="57"/>
        <v>0</v>
      </c>
      <c r="AA69" s="34">
        <f t="shared" si="57"/>
        <v>0</v>
      </c>
      <c r="AB69" s="34">
        <f t="shared" si="57"/>
        <v>0</v>
      </c>
      <c r="AC69" s="34">
        <f t="shared" ref="AC69:AC89" si="58">SUM(Q69:AB69)</f>
        <v>0</v>
      </c>
      <c r="AD69" s="34">
        <f t="shared" ref="AD69:AD105" si="59">P69+AC69</f>
        <v>0</v>
      </c>
    </row>
    <row r="70" spans="1:30" x14ac:dyDescent="0.25">
      <c r="A70" s="502" t="s">
        <v>299</v>
      </c>
      <c r="B70" s="53" t="s">
        <v>322</v>
      </c>
      <c r="C70" s="93">
        <f>'Grafic financiar EURO'!C79*IPOTEZE!$C$4</f>
        <v>0</v>
      </c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4">
        <f t="shared" si="56"/>
        <v>0</v>
      </c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4">
        <f t="shared" si="58"/>
        <v>0</v>
      </c>
      <c r="AD70" s="34">
        <f t="shared" si="59"/>
        <v>0</v>
      </c>
    </row>
    <row r="71" spans="1:30" x14ac:dyDescent="0.25">
      <c r="A71" s="502"/>
      <c r="B71" s="53" t="s">
        <v>323</v>
      </c>
      <c r="C71" s="93">
        <f>'Grafic financiar EURO'!C80*IPOTEZE!$C$4</f>
        <v>0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4">
        <f t="shared" si="56"/>
        <v>0</v>
      </c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4">
        <f t="shared" si="58"/>
        <v>0</v>
      </c>
      <c r="AD71" s="34">
        <f t="shared" si="59"/>
        <v>0</v>
      </c>
    </row>
    <row r="72" spans="1:30" x14ac:dyDescent="0.25">
      <c r="A72" s="502"/>
      <c r="B72" s="35" t="s">
        <v>206</v>
      </c>
      <c r="C72" s="93">
        <f>'Grafic financiar EURO'!C81*IPOTEZE!$C$4</f>
        <v>0</v>
      </c>
      <c r="D72" s="34">
        <f t="shared" ref="D72:O72" si="60">SUM(D70:D71)</f>
        <v>0</v>
      </c>
      <c r="E72" s="34">
        <f t="shared" si="60"/>
        <v>0</v>
      </c>
      <c r="F72" s="34">
        <f t="shared" si="60"/>
        <v>0</v>
      </c>
      <c r="G72" s="34">
        <f t="shared" si="60"/>
        <v>0</v>
      </c>
      <c r="H72" s="34">
        <f t="shared" si="60"/>
        <v>0</v>
      </c>
      <c r="I72" s="34">
        <f t="shared" si="60"/>
        <v>0</v>
      </c>
      <c r="J72" s="34">
        <f t="shared" si="60"/>
        <v>0</v>
      </c>
      <c r="K72" s="34">
        <f t="shared" si="60"/>
        <v>0</v>
      </c>
      <c r="L72" s="34">
        <f t="shared" si="60"/>
        <v>0</v>
      </c>
      <c r="M72" s="34">
        <f t="shared" si="60"/>
        <v>0</v>
      </c>
      <c r="N72" s="34">
        <f t="shared" si="60"/>
        <v>0</v>
      </c>
      <c r="O72" s="34">
        <f t="shared" si="60"/>
        <v>0</v>
      </c>
      <c r="P72" s="34">
        <f t="shared" si="56"/>
        <v>0</v>
      </c>
      <c r="Q72" s="34">
        <f t="shared" ref="Q72:AB72" si="61">SUM(Q70:Q71)</f>
        <v>0</v>
      </c>
      <c r="R72" s="34">
        <f t="shared" si="61"/>
        <v>0</v>
      </c>
      <c r="S72" s="34">
        <f t="shared" si="61"/>
        <v>0</v>
      </c>
      <c r="T72" s="34">
        <f t="shared" si="61"/>
        <v>0</v>
      </c>
      <c r="U72" s="34">
        <f t="shared" si="61"/>
        <v>0</v>
      </c>
      <c r="V72" s="34">
        <f t="shared" si="61"/>
        <v>0</v>
      </c>
      <c r="W72" s="34">
        <f t="shared" si="61"/>
        <v>0</v>
      </c>
      <c r="X72" s="34">
        <f t="shared" si="61"/>
        <v>0</v>
      </c>
      <c r="Y72" s="34">
        <f t="shared" si="61"/>
        <v>0</v>
      </c>
      <c r="Z72" s="34">
        <f t="shared" si="61"/>
        <v>0</v>
      </c>
      <c r="AA72" s="34">
        <f t="shared" si="61"/>
        <v>0</v>
      </c>
      <c r="AB72" s="34">
        <f t="shared" si="61"/>
        <v>0</v>
      </c>
      <c r="AC72" s="34">
        <f t="shared" si="58"/>
        <v>0</v>
      </c>
      <c r="AD72" s="34">
        <f t="shared" si="59"/>
        <v>0</v>
      </c>
    </row>
    <row r="73" spans="1:30" x14ac:dyDescent="0.25">
      <c r="A73" s="502" t="s">
        <v>300</v>
      </c>
      <c r="B73" s="53" t="s">
        <v>322</v>
      </c>
      <c r="C73" s="93">
        <f>'Grafic financiar EURO'!C82*IPOTEZE!$C$4</f>
        <v>0</v>
      </c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4">
        <f t="shared" si="56"/>
        <v>0</v>
      </c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4">
        <f t="shared" si="58"/>
        <v>0</v>
      </c>
      <c r="AD73" s="34">
        <f t="shared" si="59"/>
        <v>0</v>
      </c>
    </row>
    <row r="74" spans="1:30" x14ac:dyDescent="0.25">
      <c r="A74" s="502"/>
      <c r="B74" s="53" t="s">
        <v>323</v>
      </c>
      <c r="C74" s="93">
        <f>'Grafic financiar EURO'!C83*IPOTEZE!$C$4</f>
        <v>0</v>
      </c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4">
        <f t="shared" si="56"/>
        <v>0</v>
      </c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4">
        <f t="shared" si="58"/>
        <v>0</v>
      </c>
      <c r="AD74" s="34">
        <f t="shared" si="59"/>
        <v>0</v>
      </c>
    </row>
    <row r="75" spans="1:30" x14ac:dyDescent="0.25">
      <c r="A75" s="502"/>
      <c r="B75" s="35" t="s">
        <v>206</v>
      </c>
      <c r="C75" s="93">
        <f>'Grafic financiar EURO'!C84*IPOTEZE!$C$4</f>
        <v>0</v>
      </c>
      <c r="D75" s="34">
        <f t="shared" ref="D75:O75" si="62">SUM(D73:D74)</f>
        <v>0</v>
      </c>
      <c r="E75" s="34">
        <f t="shared" si="62"/>
        <v>0</v>
      </c>
      <c r="F75" s="34">
        <f t="shared" si="62"/>
        <v>0</v>
      </c>
      <c r="G75" s="34">
        <f t="shared" si="62"/>
        <v>0</v>
      </c>
      <c r="H75" s="34">
        <f t="shared" si="62"/>
        <v>0</v>
      </c>
      <c r="I75" s="34">
        <f t="shared" si="62"/>
        <v>0</v>
      </c>
      <c r="J75" s="34">
        <f t="shared" si="62"/>
        <v>0</v>
      </c>
      <c r="K75" s="34">
        <f t="shared" si="62"/>
        <v>0</v>
      </c>
      <c r="L75" s="34">
        <f t="shared" si="62"/>
        <v>0</v>
      </c>
      <c r="M75" s="34">
        <f t="shared" si="62"/>
        <v>0</v>
      </c>
      <c r="N75" s="34">
        <f t="shared" si="62"/>
        <v>0</v>
      </c>
      <c r="O75" s="34">
        <f t="shared" si="62"/>
        <v>0</v>
      </c>
      <c r="P75" s="34">
        <f t="shared" si="56"/>
        <v>0</v>
      </c>
      <c r="Q75" s="34">
        <f t="shared" ref="Q75:AB75" si="63">SUM(Q73:Q74)</f>
        <v>0</v>
      </c>
      <c r="R75" s="34">
        <f t="shared" si="63"/>
        <v>0</v>
      </c>
      <c r="S75" s="34">
        <f t="shared" si="63"/>
        <v>0</v>
      </c>
      <c r="T75" s="34">
        <f t="shared" si="63"/>
        <v>0</v>
      </c>
      <c r="U75" s="34">
        <f t="shared" si="63"/>
        <v>0</v>
      </c>
      <c r="V75" s="34">
        <f t="shared" si="63"/>
        <v>0</v>
      </c>
      <c r="W75" s="34">
        <f t="shared" si="63"/>
        <v>0</v>
      </c>
      <c r="X75" s="34">
        <f t="shared" si="63"/>
        <v>0</v>
      </c>
      <c r="Y75" s="34">
        <f t="shared" si="63"/>
        <v>0</v>
      </c>
      <c r="Z75" s="34">
        <f t="shared" si="63"/>
        <v>0</v>
      </c>
      <c r="AA75" s="34">
        <f t="shared" si="63"/>
        <v>0</v>
      </c>
      <c r="AB75" s="34">
        <f t="shared" si="63"/>
        <v>0</v>
      </c>
      <c r="AC75" s="34">
        <f t="shared" si="58"/>
        <v>0</v>
      </c>
      <c r="AD75" s="34">
        <f t="shared" si="59"/>
        <v>0</v>
      </c>
    </row>
    <row r="76" spans="1:30" x14ac:dyDescent="0.25">
      <c r="A76" s="502" t="s">
        <v>301</v>
      </c>
      <c r="B76" s="53" t="s">
        <v>322</v>
      </c>
      <c r="C76" s="93">
        <f>'Grafic financiar EURO'!C85*IPOTEZE!$C$4</f>
        <v>0</v>
      </c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4">
        <f t="shared" si="56"/>
        <v>0</v>
      </c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4">
        <f t="shared" si="58"/>
        <v>0</v>
      </c>
      <c r="AD76" s="34">
        <f t="shared" si="59"/>
        <v>0</v>
      </c>
    </row>
    <row r="77" spans="1:30" x14ac:dyDescent="0.25">
      <c r="A77" s="502"/>
      <c r="B77" s="53" t="s">
        <v>323</v>
      </c>
      <c r="C77" s="93">
        <f>'Grafic financiar EURO'!C86*IPOTEZE!$C$4</f>
        <v>0</v>
      </c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4">
        <f t="shared" si="56"/>
        <v>0</v>
      </c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4">
        <f t="shared" si="58"/>
        <v>0</v>
      </c>
      <c r="AD77" s="34">
        <f t="shared" si="59"/>
        <v>0</v>
      </c>
    </row>
    <row r="78" spans="1:30" x14ac:dyDescent="0.25">
      <c r="A78" s="502"/>
      <c r="B78" s="35" t="s">
        <v>206</v>
      </c>
      <c r="C78" s="93">
        <f>'Grafic financiar EURO'!C87*IPOTEZE!$C$4</f>
        <v>0</v>
      </c>
      <c r="D78" s="34">
        <f t="shared" ref="D78:O78" si="64">SUM(D76:D77)</f>
        <v>0</v>
      </c>
      <c r="E78" s="34">
        <f t="shared" si="64"/>
        <v>0</v>
      </c>
      <c r="F78" s="34">
        <f t="shared" si="64"/>
        <v>0</v>
      </c>
      <c r="G78" s="34">
        <f t="shared" si="64"/>
        <v>0</v>
      </c>
      <c r="H78" s="34">
        <f t="shared" si="64"/>
        <v>0</v>
      </c>
      <c r="I78" s="34">
        <f t="shared" si="64"/>
        <v>0</v>
      </c>
      <c r="J78" s="34">
        <f t="shared" si="64"/>
        <v>0</v>
      </c>
      <c r="K78" s="34">
        <f t="shared" si="64"/>
        <v>0</v>
      </c>
      <c r="L78" s="34">
        <f t="shared" si="64"/>
        <v>0</v>
      </c>
      <c r="M78" s="34">
        <f t="shared" si="64"/>
        <v>0</v>
      </c>
      <c r="N78" s="34">
        <f t="shared" si="64"/>
        <v>0</v>
      </c>
      <c r="O78" s="34">
        <f t="shared" si="64"/>
        <v>0</v>
      </c>
      <c r="P78" s="34">
        <f t="shared" si="56"/>
        <v>0</v>
      </c>
      <c r="Q78" s="34">
        <f t="shared" ref="Q78:AB78" si="65">SUM(Q76:Q77)</f>
        <v>0</v>
      </c>
      <c r="R78" s="34">
        <f t="shared" si="65"/>
        <v>0</v>
      </c>
      <c r="S78" s="34">
        <f t="shared" si="65"/>
        <v>0</v>
      </c>
      <c r="T78" s="34">
        <f t="shared" si="65"/>
        <v>0</v>
      </c>
      <c r="U78" s="34">
        <f t="shared" si="65"/>
        <v>0</v>
      </c>
      <c r="V78" s="34">
        <f t="shared" si="65"/>
        <v>0</v>
      </c>
      <c r="W78" s="34">
        <f t="shared" si="65"/>
        <v>0</v>
      </c>
      <c r="X78" s="34">
        <f t="shared" si="65"/>
        <v>0</v>
      </c>
      <c r="Y78" s="34">
        <f t="shared" si="65"/>
        <v>0</v>
      </c>
      <c r="Z78" s="34">
        <f t="shared" si="65"/>
        <v>0</v>
      </c>
      <c r="AA78" s="34">
        <f t="shared" si="65"/>
        <v>0</v>
      </c>
      <c r="AB78" s="34">
        <f t="shared" si="65"/>
        <v>0</v>
      </c>
      <c r="AC78" s="34">
        <f t="shared" si="58"/>
        <v>0</v>
      </c>
      <c r="AD78" s="34">
        <f t="shared" si="59"/>
        <v>0</v>
      </c>
    </row>
    <row r="79" spans="1:30" x14ac:dyDescent="0.25">
      <c r="A79" s="502" t="s">
        <v>302</v>
      </c>
      <c r="B79" s="53" t="s">
        <v>322</v>
      </c>
      <c r="C79" s="93">
        <f>'Grafic financiar EURO'!C88*IPOTEZE!$C$4</f>
        <v>0</v>
      </c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4">
        <f t="shared" si="56"/>
        <v>0</v>
      </c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4">
        <f t="shared" si="58"/>
        <v>0</v>
      </c>
      <c r="AD79" s="34">
        <f t="shared" si="59"/>
        <v>0</v>
      </c>
    </row>
    <row r="80" spans="1:30" x14ac:dyDescent="0.25">
      <c r="A80" s="502"/>
      <c r="B80" s="53" t="s">
        <v>323</v>
      </c>
      <c r="C80" s="93">
        <f>'Grafic financiar EURO'!C89*IPOTEZE!$C$4</f>
        <v>0</v>
      </c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4">
        <f t="shared" si="56"/>
        <v>0</v>
      </c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4">
        <f t="shared" si="58"/>
        <v>0</v>
      </c>
      <c r="AD80" s="34">
        <f t="shared" si="59"/>
        <v>0</v>
      </c>
    </row>
    <row r="81" spans="1:30" x14ac:dyDescent="0.25">
      <c r="A81" s="502"/>
      <c r="B81" s="35" t="s">
        <v>206</v>
      </c>
      <c r="C81" s="93">
        <f>'Grafic financiar EURO'!C90*IPOTEZE!$C$4</f>
        <v>0</v>
      </c>
      <c r="D81" s="34">
        <f t="shared" ref="D81:O81" si="66">SUM(D79:D80)</f>
        <v>0</v>
      </c>
      <c r="E81" s="34">
        <f t="shared" si="66"/>
        <v>0</v>
      </c>
      <c r="F81" s="34">
        <f t="shared" si="66"/>
        <v>0</v>
      </c>
      <c r="G81" s="34">
        <f t="shared" si="66"/>
        <v>0</v>
      </c>
      <c r="H81" s="34">
        <f t="shared" si="66"/>
        <v>0</v>
      </c>
      <c r="I81" s="34">
        <f t="shared" si="66"/>
        <v>0</v>
      </c>
      <c r="J81" s="34">
        <f t="shared" si="66"/>
        <v>0</v>
      </c>
      <c r="K81" s="34">
        <f t="shared" si="66"/>
        <v>0</v>
      </c>
      <c r="L81" s="34">
        <f t="shared" si="66"/>
        <v>0</v>
      </c>
      <c r="M81" s="34">
        <f t="shared" si="66"/>
        <v>0</v>
      </c>
      <c r="N81" s="34">
        <f t="shared" si="66"/>
        <v>0</v>
      </c>
      <c r="O81" s="34">
        <f t="shared" si="66"/>
        <v>0</v>
      </c>
      <c r="P81" s="34">
        <f t="shared" si="56"/>
        <v>0</v>
      </c>
      <c r="Q81" s="34">
        <f t="shared" ref="Q81:AB81" si="67">SUM(Q79:Q80)</f>
        <v>0</v>
      </c>
      <c r="R81" s="34">
        <f t="shared" si="67"/>
        <v>0</v>
      </c>
      <c r="S81" s="34">
        <f t="shared" si="67"/>
        <v>0</v>
      </c>
      <c r="T81" s="34">
        <f t="shared" si="67"/>
        <v>0</v>
      </c>
      <c r="U81" s="34">
        <f t="shared" si="67"/>
        <v>0</v>
      </c>
      <c r="V81" s="34">
        <f t="shared" si="67"/>
        <v>0</v>
      </c>
      <c r="W81" s="34">
        <f t="shared" si="67"/>
        <v>0</v>
      </c>
      <c r="X81" s="34">
        <f t="shared" si="67"/>
        <v>0</v>
      </c>
      <c r="Y81" s="34">
        <f t="shared" si="67"/>
        <v>0</v>
      </c>
      <c r="Z81" s="34">
        <f t="shared" si="67"/>
        <v>0</v>
      </c>
      <c r="AA81" s="34">
        <f t="shared" si="67"/>
        <v>0</v>
      </c>
      <c r="AB81" s="34">
        <f t="shared" si="67"/>
        <v>0</v>
      </c>
      <c r="AC81" s="34">
        <f t="shared" si="58"/>
        <v>0</v>
      </c>
      <c r="AD81" s="34">
        <f t="shared" si="59"/>
        <v>0</v>
      </c>
    </row>
    <row r="82" spans="1:30" x14ac:dyDescent="0.25">
      <c r="A82" s="473" t="s">
        <v>235</v>
      </c>
      <c r="B82" s="35" t="s">
        <v>322</v>
      </c>
      <c r="C82" s="93">
        <f>'Grafic financiar EURO'!C91*IPOTEZE!$C$4</f>
        <v>0</v>
      </c>
      <c r="D82" s="34">
        <f>D85+D88+D91</f>
        <v>0</v>
      </c>
      <c r="E82" s="34">
        <f t="shared" ref="E82:O83" si="68">E85+E88+E91</f>
        <v>0</v>
      </c>
      <c r="F82" s="34">
        <f t="shared" si="68"/>
        <v>2584.4175</v>
      </c>
      <c r="G82" s="34">
        <f t="shared" si="68"/>
        <v>14891.1675</v>
      </c>
      <c r="H82" s="34">
        <f t="shared" si="68"/>
        <v>14891.1675</v>
      </c>
      <c r="I82" s="34">
        <f t="shared" si="68"/>
        <v>2584.4175</v>
      </c>
      <c r="J82" s="34">
        <f t="shared" si="68"/>
        <v>2584.4175</v>
      </c>
      <c r="K82" s="34">
        <f t="shared" si="68"/>
        <v>2584.4175</v>
      </c>
      <c r="L82" s="34">
        <f t="shared" si="68"/>
        <v>2584.4175</v>
      </c>
      <c r="M82" s="34">
        <f t="shared" si="68"/>
        <v>2584.4175</v>
      </c>
      <c r="N82" s="34">
        <f t="shared" si="68"/>
        <v>2584.4175</v>
      </c>
      <c r="O82" s="34">
        <f t="shared" si="68"/>
        <v>2584.4175</v>
      </c>
      <c r="P82" s="34">
        <f t="shared" si="56"/>
        <v>50457.675000000017</v>
      </c>
      <c r="Q82" s="34">
        <f>Q85+Q88+Q91</f>
        <v>2584.4175</v>
      </c>
      <c r="R82" s="34">
        <f t="shared" ref="R82:AB83" si="69">R85+R88+R91</f>
        <v>2584.4175</v>
      </c>
      <c r="S82" s="34">
        <f t="shared" si="69"/>
        <v>2584.4175</v>
      </c>
      <c r="T82" s="34">
        <f t="shared" si="69"/>
        <v>2584.4175</v>
      </c>
      <c r="U82" s="34">
        <f t="shared" si="69"/>
        <v>2584.4175</v>
      </c>
      <c r="V82" s="34">
        <f t="shared" si="69"/>
        <v>2584.4175</v>
      </c>
      <c r="W82" s="34">
        <f t="shared" si="69"/>
        <v>2584.4175</v>
      </c>
      <c r="X82" s="34">
        <f t="shared" si="69"/>
        <v>2584.4175</v>
      </c>
      <c r="Y82" s="34">
        <f t="shared" si="69"/>
        <v>2707.4850000000001</v>
      </c>
      <c r="Z82" s="34">
        <f t="shared" si="69"/>
        <v>0</v>
      </c>
      <c r="AA82" s="34">
        <f t="shared" si="69"/>
        <v>0</v>
      </c>
      <c r="AB82" s="34">
        <f t="shared" si="69"/>
        <v>0</v>
      </c>
      <c r="AC82" s="34">
        <f t="shared" si="58"/>
        <v>23382.825000000001</v>
      </c>
      <c r="AD82" s="34">
        <f t="shared" si="59"/>
        <v>73840.500000000015</v>
      </c>
    </row>
    <row r="83" spans="1:30" x14ac:dyDescent="0.25">
      <c r="A83" s="473"/>
      <c r="B83" s="35" t="s">
        <v>323</v>
      </c>
      <c r="C83" s="93">
        <f>'Grafic financiar EURO'!C92*IPOTEZE!$C$4</f>
        <v>26189455.000000004</v>
      </c>
      <c r="D83" s="34">
        <f>D86+D89+D92</f>
        <v>0</v>
      </c>
      <c r="E83" s="34">
        <f t="shared" si="68"/>
        <v>806924.78260869568</v>
      </c>
      <c r="F83" s="34">
        <f t="shared" si="68"/>
        <v>806924.78260869568</v>
      </c>
      <c r="G83" s="34">
        <f t="shared" si="68"/>
        <v>806924.78260869568</v>
      </c>
      <c r="H83" s="34">
        <f t="shared" si="68"/>
        <v>806924.78260869568</v>
      </c>
      <c r="I83" s="34">
        <f t="shared" si="68"/>
        <v>806924.78260869568</v>
      </c>
      <c r="J83" s="34">
        <f t="shared" si="68"/>
        <v>806924.78260869568</v>
      </c>
      <c r="K83" s="34">
        <f t="shared" si="68"/>
        <v>806924.78260869568</v>
      </c>
      <c r="L83" s="34">
        <f t="shared" si="68"/>
        <v>806924.78260869568</v>
      </c>
      <c r="M83" s="34">
        <f t="shared" si="68"/>
        <v>806924.78260869568</v>
      </c>
      <c r="N83" s="34">
        <f t="shared" si="68"/>
        <v>806924.78260869568</v>
      </c>
      <c r="O83" s="34">
        <f t="shared" si="68"/>
        <v>806924.78260869568</v>
      </c>
      <c r="P83" s="34">
        <f t="shared" si="56"/>
        <v>8876172.6086956505</v>
      </c>
      <c r="Q83" s="34">
        <f>Q86+Q89+Q92</f>
        <v>806924.78260869568</v>
      </c>
      <c r="R83" s="34">
        <f t="shared" si="69"/>
        <v>806924.78260869568</v>
      </c>
      <c r="S83" s="34">
        <f t="shared" si="69"/>
        <v>806924.78260869568</v>
      </c>
      <c r="T83" s="34">
        <f t="shared" si="69"/>
        <v>806924.78260869568</v>
      </c>
      <c r="U83" s="34">
        <f t="shared" si="69"/>
        <v>806924.78260869568</v>
      </c>
      <c r="V83" s="34">
        <f t="shared" si="69"/>
        <v>806924.78260869568</v>
      </c>
      <c r="W83" s="34">
        <f t="shared" si="69"/>
        <v>806924.78260869568</v>
      </c>
      <c r="X83" s="34">
        <f t="shared" si="69"/>
        <v>806924.78260869568</v>
      </c>
      <c r="Y83" s="34">
        <f t="shared" si="69"/>
        <v>806924.78260869568</v>
      </c>
      <c r="Z83" s="34">
        <f t="shared" si="69"/>
        <v>806924.78260869568</v>
      </c>
      <c r="AA83" s="34">
        <f t="shared" si="69"/>
        <v>806924.78260869568</v>
      </c>
      <c r="AB83" s="34">
        <f t="shared" si="69"/>
        <v>806924.78260869568</v>
      </c>
      <c r="AC83" s="34">
        <f t="shared" si="58"/>
        <v>9683097.3913043458</v>
      </c>
      <c r="AD83" s="34">
        <f t="shared" si="59"/>
        <v>18559269.999999996</v>
      </c>
    </row>
    <row r="84" spans="1:30" x14ac:dyDescent="0.25">
      <c r="A84" s="473"/>
      <c r="B84" s="35" t="s">
        <v>206</v>
      </c>
      <c r="C84" s="93">
        <f>'Grafic financiar EURO'!C93*IPOTEZE!$C$4</f>
        <v>26189455.000000004</v>
      </c>
      <c r="D84" s="34">
        <f t="shared" ref="D84:O84" si="70">SUM(D82:D83)</f>
        <v>0</v>
      </c>
      <c r="E84" s="34">
        <f t="shared" si="70"/>
        <v>806924.78260869568</v>
      </c>
      <c r="F84" s="34">
        <f t="shared" si="70"/>
        <v>809509.20010869566</v>
      </c>
      <c r="G84" s="34">
        <f t="shared" si="70"/>
        <v>821815.95010869566</v>
      </c>
      <c r="H84" s="34">
        <f t="shared" si="70"/>
        <v>821815.95010869566</v>
      </c>
      <c r="I84" s="34">
        <f t="shared" si="70"/>
        <v>809509.20010869566</v>
      </c>
      <c r="J84" s="34">
        <f t="shared" si="70"/>
        <v>809509.20010869566</v>
      </c>
      <c r="K84" s="34">
        <f t="shared" si="70"/>
        <v>809509.20010869566</v>
      </c>
      <c r="L84" s="34">
        <f t="shared" si="70"/>
        <v>809509.20010869566</v>
      </c>
      <c r="M84" s="34">
        <f t="shared" si="70"/>
        <v>809509.20010869566</v>
      </c>
      <c r="N84" s="34">
        <f t="shared" si="70"/>
        <v>809509.20010869566</v>
      </c>
      <c r="O84" s="34">
        <f t="shared" si="70"/>
        <v>809509.20010869566</v>
      </c>
      <c r="P84" s="34">
        <f t="shared" si="56"/>
        <v>8926630.2836956531</v>
      </c>
      <c r="Q84" s="34">
        <f t="shared" ref="Q84:AB84" si="71">SUM(Q82:Q83)</f>
        <v>809509.20010869566</v>
      </c>
      <c r="R84" s="34">
        <f t="shared" si="71"/>
        <v>809509.20010869566</v>
      </c>
      <c r="S84" s="34">
        <f t="shared" si="71"/>
        <v>809509.20010869566</v>
      </c>
      <c r="T84" s="34">
        <f t="shared" si="71"/>
        <v>809509.20010869566</v>
      </c>
      <c r="U84" s="34">
        <f t="shared" si="71"/>
        <v>809509.20010869566</v>
      </c>
      <c r="V84" s="34">
        <f t="shared" si="71"/>
        <v>809509.20010869566</v>
      </c>
      <c r="W84" s="34">
        <f t="shared" si="71"/>
        <v>809509.20010869566</v>
      </c>
      <c r="X84" s="34">
        <f t="shared" si="71"/>
        <v>809509.20010869566</v>
      </c>
      <c r="Y84" s="34">
        <f t="shared" si="71"/>
        <v>809632.26760869566</v>
      </c>
      <c r="Z84" s="34">
        <f t="shared" si="71"/>
        <v>806924.78260869568</v>
      </c>
      <c r="AA84" s="34">
        <f t="shared" si="71"/>
        <v>806924.78260869568</v>
      </c>
      <c r="AB84" s="34">
        <f t="shared" si="71"/>
        <v>806924.78260869568</v>
      </c>
      <c r="AC84" s="34">
        <f t="shared" si="58"/>
        <v>9706480.2163043469</v>
      </c>
      <c r="AD84" s="34">
        <f t="shared" si="59"/>
        <v>18633110.5</v>
      </c>
    </row>
    <row r="85" spans="1:30" x14ac:dyDescent="0.25">
      <c r="A85" s="502" t="s">
        <v>236</v>
      </c>
      <c r="B85" s="53" t="s">
        <v>322</v>
      </c>
      <c r="C85" s="93">
        <f>'Grafic financiar EURO'!C94*IPOTEZE!$C$4</f>
        <v>0</v>
      </c>
      <c r="D85" s="38">
        <f>'Grafic financiar EURO'!D94*'Bugetul indicativ (90%)'!$E$55</f>
        <v>0</v>
      </c>
      <c r="E85" s="38">
        <f>'Grafic financiar EURO'!E94*'Bugetul indicativ (90%)'!$E$55</f>
        <v>0</v>
      </c>
      <c r="F85" s="38">
        <f>'Grafic financiar EURO'!F94*'Bugetul indicativ (90%)'!$E$55</f>
        <v>0</v>
      </c>
      <c r="G85" s="38">
        <f>'Grafic financiar EURO'!G94*'Bugetul indicativ (90%)'!$E$55</f>
        <v>12306.75</v>
      </c>
      <c r="H85" s="38">
        <f>'Grafic financiar EURO'!H94*'Bugetul indicativ (90%)'!$E$55</f>
        <v>12306.75</v>
      </c>
      <c r="I85" s="38">
        <f>'Grafic financiar EURO'!I94*'Bugetul indicativ (90%)'!$E$55</f>
        <v>0</v>
      </c>
      <c r="J85" s="38">
        <f>'Grafic financiar EURO'!J94*'Bugetul indicativ (90%)'!$E$55</f>
        <v>0</v>
      </c>
      <c r="K85" s="38">
        <f>'Grafic financiar EURO'!K94*'Bugetul indicativ (90%)'!$E$55</f>
        <v>0</v>
      </c>
      <c r="L85" s="38">
        <f>'Grafic financiar EURO'!L94*'Bugetul indicativ (90%)'!$E$55</f>
        <v>0</v>
      </c>
      <c r="M85" s="38">
        <f>'Grafic financiar EURO'!M94*'Bugetul indicativ (90%)'!$E$55</f>
        <v>0</v>
      </c>
      <c r="N85" s="38">
        <f>'Grafic financiar EURO'!N94*'Bugetul indicativ (90%)'!$E$55</f>
        <v>0</v>
      </c>
      <c r="O85" s="38">
        <f>'Grafic financiar EURO'!O94*'Bugetul indicativ (90%)'!$E$55</f>
        <v>0</v>
      </c>
      <c r="P85" s="34">
        <f t="shared" si="56"/>
        <v>24613.5</v>
      </c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4">
        <f t="shared" si="58"/>
        <v>0</v>
      </c>
      <c r="AD85" s="34">
        <f t="shared" si="59"/>
        <v>24613.5</v>
      </c>
    </row>
    <row r="86" spans="1:30" x14ac:dyDescent="0.25">
      <c r="A86" s="502"/>
      <c r="B86" s="53" t="s">
        <v>323</v>
      </c>
      <c r="C86" s="93">
        <f>'Grafic financiar EURO'!C95*IPOTEZE!$C$4</f>
        <v>7630185</v>
      </c>
      <c r="D86" s="38">
        <f>'Grafic financiar EURO'!D95*'Bugetul indicativ (90%)'!$E$55</f>
        <v>0</v>
      </c>
      <c r="E86" s="38">
        <f>'Grafic financiar EURO'!E95*'Bugetul indicativ (90%)'!$E$55</f>
        <v>0</v>
      </c>
      <c r="F86" s="38">
        <f>'Grafic financiar EURO'!F95*'Bugetul indicativ (90%)'!$E$55</f>
        <v>0</v>
      </c>
      <c r="G86" s="38">
        <f>'Grafic financiar EURO'!G95*'Bugetul indicativ (90%)'!$E$55</f>
        <v>0</v>
      </c>
      <c r="H86" s="38">
        <f>'Grafic financiar EURO'!H95*'Bugetul indicativ (90%)'!$E$55</f>
        <v>0</v>
      </c>
      <c r="I86" s="38">
        <f>'Grafic financiar EURO'!I95*'Bugetul indicativ (90%)'!$E$55</f>
        <v>0</v>
      </c>
      <c r="J86" s="38">
        <f>'Grafic financiar EURO'!J95*'Bugetul indicativ (90%)'!$E$55</f>
        <v>0</v>
      </c>
      <c r="K86" s="38">
        <f>'Grafic financiar EURO'!K95*'Bugetul indicativ (90%)'!$E$55</f>
        <v>0</v>
      </c>
      <c r="L86" s="38">
        <f>'Grafic financiar EURO'!L95*'Bugetul indicativ (90%)'!$E$55</f>
        <v>0</v>
      </c>
      <c r="M86" s="38">
        <f>'Grafic financiar EURO'!M95*'Bugetul indicativ (90%)'!$E$55</f>
        <v>0</v>
      </c>
      <c r="N86" s="38">
        <f>'Grafic financiar EURO'!N95*'Bugetul indicativ (90%)'!$E$55</f>
        <v>0</v>
      </c>
      <c r="O86" s="38">
        <f>'Grafic financiar EURO'!O95*'Bugetul indicativ (90%)'!$E$55</f>
        <v>0</v>
      </c>
      <c r="P86" s="34">
        <f t="shared" si="56"/>
        <v>0</v>
      </c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4">
        <f t="shared" si="58"/>
        <v>0</v>
      </c>
      <c r="AD86" s="34">
        <f t="shared" si="59"/>
        <v>0</v>
      </c>
    </row>
    <row r="87" spans="1:30" x14ac:dyDescent="0.25">
      <c r="A87" s="502"/>
      <c r="B87" s="35" t="s">
        <v>206</v>
      </c>
      <c r="C87" s="93">
        <f>'Grafic financiar EURO'!C96*IPOTEZE!$C$4</f>
        <v>7630185</v>
      </c>
      <c r="D87" s="34">
        <f t="shared" ref="D87:O87" si="72">SUM(D85:D86)</f>
        <v>0</v>
      </c>
      <c r="E87" s="34">
        <f t="shared" si="72"/>
        <v>0</v>
      </c>
      <c r="F87" s="34">
        <f t="shared" si="72"/>
        <v>0</v>
      </c>
      <c r="G87" s="34">
        <f t="shared" si="72"/>
        <v>12306.75</v>
      </c>
      <c r="H87" s="34">
        <f t="shared" si="72"/>
        <v>12306.75</v>
      </c>
      <c r="I87" s="34">
        <f t="shared" si="72"/>
        <v>0</v>
      </c>
      <c r="J87" s="34">
        <f t="shared" si="72"/>
        <v>0</v>
      </c>
      <c r="K87" s="34">
        <f t="shared" si="72"/>
        <v>0</v>
      </c>
      <c r="L87" s="34">
        <f t="shared" si="72"/>
        <v>0</v>
      </c>
      <c r="M87" s="34">
        <f t="shared" si="72"/>
        <v>0</v>
      </c>
      <c r="N87" s="34">
        <f t="shared" si="72"/>
        <v>0</v>
      </c>
      <c r="O87" s="34">
        <f t="shared" si="72"/>
        <v>0</v>
      </c>
      <c r="P87" s="34">
        <f t="shared" si="56"/>
        <v>24613.5</v>
      </c>
      <c r="Q87" s="34">
        <f t="shared" ref="Q87:AB87" si="73">SUM(Q85:Q86)</f>
        <v>0</v>
      </c>
      <c r="R87" s="34">
        <f t="shared" si="73"/>
        <v>0</v>
      </c>
      <c r="S87" s="34">
        <f t="shared" si="73"/>
        <v>0</v>
      </c>
      <c r="T87" s="34">
        <f t="shared" si="73"/>
        <v>0</v>
      </c>
      <c r="U87" s="34">
        <f t="shared" si="73"/>
        <v>0</v>
      </c>
      <c r="V87" s="34">
        <f t="shared" si="73"/>
        <v>0</v>
      </c>
      <c r="W87" s="34">
        <f t="shared" si="73"/>
        <v>0</v>
      </c>
      <c r="X87" s="34">
        <f t="shared" si="73"/>
        <v>0</v>
      </c>
      <c r="Y87" s="34">
        <f t="shared" si="73"/>
        <v>0</v>
      </c>
      <c r="Z87" s="34">
        <f t="shared" si="73"/>
        <v>0</v>
      </c>
      <c r="AA87" s="34">
        <f t="shared" si="73"/>
        <v>0</v>
      </c>
      <c r="AB87" s="34">
        <f t="shared" si="73"/>
        <v>0</v>
      </c>
      <c r="AC87" s="34">
        <f t="shared" si="58"/>
        <v>0</v>
      </c>
      <c r="AD87" s="34">
        <f t="shared" si="59"/>
        <v>24613.5</v>
      </c>
    </row>
    <row r="88" spans="1:30" x14ac:dyDescent="0.25">
      <c r="A88" s="502" t="s">
        <v>239</v>
      </c>
      <c r="B88" s="53" t="s">
        <v>322</v>
      </c>
      <c r="C88" s="93">
        <f>'Grafic financiar EURO'!C97*IPOTEZE!$C$4</f>
        <v>0</v>
      </c>
      <c r="D88" s="38">
        <f>'Grafic financiar EURO'!D97*'Bugetul indicativ (90%)'!$E$55</f>
        <v>0</v>
      </c>
      <c r="E88" s="38">
        <f>'Grafic financiar EURO'!E97*'Bugetul indicativ (90%)'!$E$55</f>
        <v>0</v>
      </c>
      <c r="F88" s="38">
        <f>'Grafic financiar EURO'!F97*'Bugetul indicativ (90%)'!$E$55</f>
        <v>0</v>
      </c>
      <c r="G88" s="38">
        <f>'Grafic financiar EURO'!G97*'Bugetul indicativ (90%)'!$E$55</f>
        <v>0</v>
      </c>
      <c r="H88" s="38">
        <f>'Grafic financiar EURO'!H97*'Bugetul indicativ (90%)'!$E$55</f>
        <v>0</v>
      </c>
      <c r="I88" s="38">
        <f>'Grafic financiar EURO'!I97*'Bugetul indicativ (90%)'!$E$55</f>
        <v>0</v>
      </c>
      <c r="J88" s="38">
        <f>'Grafic financiar EURO'!J97*'Bugetul indicativ (90%)'!$E$55</f>
        <v>0</v>
      </c>
      <c r="K88" s="38">
        <f>'Grafic financiar EURO'!K97*'Bugetul indicativ (90%)'!$E$55</f>
        <v>0</v>
      </c>
      <c r="L88" s="38">
        <f>'Grafic financiar EURO'!L97*'Bugetul indicativ (90%)'!$E$55</f>
        <v>0</v>
      </c>
      <c r="M88" s="38">
        <f>'Grafic financiar EURO'!M97*'Bugetul indicativ (90%)'!$E$55</f>
        <v>0</v>
      </c>
      <c r="N88" s="38">
        <f>'Grafic financiar EURO'!N97*'Bugetul indicativ (90%)'!$E$55</f>
        <v>0</v>
      </c>
      <c r="O88" s="38">
        <f>'Grafic financiar EURO'!O97*'Bugetul indicativ (90%)'!$E$55</f>
        <v>0</v>
      </c>
      <c r="P88" s="34">
        <f t="shared" si="56"/>
        <v>0</v>
      </c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4">
        <f t="shared" si="58"/>
        <v>0</v>
      </c>
      <c r="AD88" s="34">
        <f t="shared" si="59"/>
        <v>0</v>
      </c>
    </row>
    <row r="89" spans="1:30" x14ac:dyDescent="0.25">
      <c r="A89" s="502"/>
      <c r="B89" s="53" t="s">
        <v>323</v>
      </c>
      <c r="C89" s="93">
        <f>'Grafic financiar EURO'!C98*IPOTEZE!$C$4</f>
        <v>18559270.000000004</v>
      </c>
      <c r="D89" s="38">
        <f>'Grafic financiar EURO'!D98*'Bugetul indicativ (90%)'!$E$55</f>
        <v>0</v>
      </c>
      <c r="E89" s="38">
        <f>'Grafic financiar EURO'!E98*'Bugetul indicativ (90%)'!$E$55</f>
        <v>806924.78260869568</v>
      </c>
      <c r="F89" s="38">
        <f>'Grafic financiar EURO'!F98*'Bugetul indicativ (90%)'!$E$55</f>
        <v>806924.78260869568</v>
      </c>
      <c r="G89" s="38">
        <f>'Grafic financiar EURO'!G98*'Bugetul indicativ (90%)'!$E$55</f>
        <v>806924.78260869568</v>
      </c>
      <c r="H89" s="38">
        <f>'Grafic financiar EURO'!H98*'Bugetul indicativ (90%)'!$E$55</f>
        <v>806924.78260869568</v>
      </c>
      <c r="I89" s="38">
        <f>'Grafic financiar EURO'!I98*'Bugetul indicativ (90%)'!$E$55</f>
        <v>806924.78260869568</v>
      </c>
      <c r="J89" s="38">
        <f>'Grafic financiar EURO'!J98*'Bugetul indicativ (90%)'!$E$55</f>
        <v>806924.78260869568</v>
      </c>
      <c r="K89" s="38">
        <f>'Grafic financiar EURO'!K98*'Bugetul indicativ (90%)'!$E$55</f>
        <v>806924.78260869568</v>
      </c>
      <c r="L89" s="38">
        <f>'Grafic financiar EURO'!L98*'Bugetul indicativ (90%)'!$E$55</f>
        <v>806924.78260869568</v>
      </c>
      <c r="M89" s="38">
        <f>'Grafic financiar EURO'!M98*'Bugetul indicativ (90%)'!$E$55</f>
        <v>806924.78260869568</v>
      </c>
      <c r="N89" s="38">
        <f>'Grafic financiar EURO'!N98*'Bugetul indicativ (90%)'!$E$55</f>
        <v>806924.78260869568</v>
      </c>
      <c r="O89" s="38">
        <f>'Grafic financiar EURO'!O98*'Bugetul indicativ (90%)'!$E$55</f>
        <v>806924.78260869568</v>
      </c>
      <c r="P89" s="34">
        <f t="shared" si="56"/>
        <v>8876172.6086956505</v>
      </c>
      <c r="Q89" s="38">
        <f>'Grafic financiar EURO'!Q98*'Bugetul indicativ (90%)'!$E$55</f>
        <v>806924.78260869568</v>
      </c>
      <c r="R89" s="38">
        <f>'Grafic financiar EURO'!R98*'Bugetul indicativ (90%)'!$E$55</f>
        <v>806924.78260869568</v>
      </c>
      <c r="S89" s="38">
        <f>'Grafic financiar EURO'!S98*'Bugetul indicativ (90%)'!$E$55</f>
        <v>806924.78260869568</v>
      </c>
      <c r="T89" s="38">
        <f>'Grafic financiar EURO'!T98*'Bugetul indicativ (90%)'!$E$55</f>
        <v>806924.78260869568</v>
      </c>
      <c r="U89" s="38">
        <f>'Grafic financiar EURO'!U98*'Bugetul indicativ (90%)'!$E$55</f>
        <v>806924.78260869568</v>
      </c>
      <c r="V89" s="38">
        <f>'Grafic financiar EURO'!V98*'Bugetul indicativ (90%)'!$E$55</f>
        <v>806924.78260869568</v>
      </c>
      <c r="W89" s="38">
        <f>'Grafic financiar EURO'!W98*'Bugetul indicativ (90%)'!$E$55</f>
        <v>806924.78260869568</v>
      </c>
      <c r="X89" s="38">
        <f>'Grafic financiar EURO'!X98*'Bugetul indicativ (90%)'!$E$55</f>
        <v>806924.78260869568</v>
      </c>
      <c r="Y89" s="38">
        <f>'Grafic financiar EURO'!Y98*'Bugetul indicativ (90%)'!$E$55</f>
        <v>806924.78260869568</v>
      </c>
      <c r="Z89" s="38">
        <f>'Grafic financiar EURO'!Z98*'Bugetul indicativ (90%)'!$E$55</f>
        <v>806924.78260869568</v>
      </c>
      <c r="AA89" s="38">
        <f>'Grafic financiar EURO'!AA98*'Bugetul indicativ (90%)'!$E$55</f>
        <v>806924.78260869568</v>
      </c>
      <c r="AB89" s="38">
        <f>'Grafic financiar EURO'!AB98*'Bugetul indicativ (90%)'!$E$55</f>
        <v>806924.78260869568</v>
      </c>
      <c r="AC89" s="34">
        <f t="shared" si="58"/>
        <v>9683097.3913043458</v>
      </c>
      <c r="AD89" s="34">
        <f t="shared" si="59"/>
        <v>18559269.999999996</v>
      </c>
    </row>
    <row r="90" spans="1:30" x14ac:dyDescent="0.25">
      <c r="A90" s="502"/>
      <c r="B90" s="35" t="s">
        <v>206</v>
      </c>
      <c r="C90" s="93">
        <f>'Grafic financiar EURO'!C99*IPOTEZE!$C$4</f>
        <v>18559270.000000004</v>
      </c>
      <c r="D90" s="34">
        <f>SUM(D88:D89)</f>
        <v>0</v>
      </c>
      <c r="E90" s="34">
        <f t="shared" ref="E90:O90" si="74">SUM(E88:E89)</f>
        <v>806924.78260869568</v>
      </c>
      <c r="F90" s="34">
        <f t="shared" si="74"/>
        <v>806924.78260869568</v>
      </c>
      <c r="G90" s="34">
        <f t="shared" si="74"/>
        <v>806924.78260869568</v>
      </c>
      <c r="H90" s="34">
        <f t="shared" si="74"/>
        <v>806924.78260869568</v>
      </c>
      <c r="I90" s="34">
        <f t="shared" si="74"/>
        <v>806924.78260869568</v>
      </c>
      <c r="J90" s="34">
        <f t="shared" si="74"/>
        <v>806924.78260869568</v>
      </c>
      <c r="K90" s="34">
        <f t="shared" si="74"/>
        <v>806924.78260869568</v>
      </c>
      <c r="L90" s="34">
        <f t="shared" si="74"/>
        <v>806924.78260869568</v>
      </c>
      <c r="M90" s="34">
        <f t="shared" si="74"/>
        <v>806924.78260869568</v>
      </c>
      <c r="N90" s="34">
        <f t="shared" si="74"/>
        <v>806924.78260869568</v>
      </c>
      <c r="O90" s="34">
        <f t="shared" si="74"/>
        <v>806924.78260869568</v>
      </c>
      <c r="P90" s="34">
        <f>SUM(D90:O90)</f>
        <v>8876172.6086956505</v>
      </c>
      <c r="Q90" s="34">
        <f>SUM(Q88:Q89)</f>
        <v>806924.78260869568</v>
      </c>
      <c r="R90" s="34">
        <f t="shared" ref="R90:AB90" si="75">SUM(R88:R89)</f>
        <v>806924.78260869568</v>
      </c>
      <c r="S90" s="34">
        <f t="shared" si="75"/>
        <v>806924.78260869568</v>
      </c>
      <c r="T90" s="34">
        <f t="shared" si="75"/>
        <v>806924.78260869568</v>
      </c>
      <c r="U90" s="34">
        <f t="shared" si="75"/>
        <v>806924.78260869568</v>
      </c>
      <c r="V90" s="34">
        <f t="shared" si="75"/>
        <v>806924.78260869568</v>
      </c>
      <c r="W90" s="34">
        <f t="shared" si="75"/>
        <v>806924.78260869568</v>
      </c>
      <c r="X90" s="34">
        <f t="shared" si="75"/>
        <v>806924.78260869568</v>
      </c>
      <c r="Y90" s="34">
        <f t="shared" si="75"/>
        <v>806924.78260869568</v>
      </c>
      <c r="Z90" s="34">
        <f t="shared" si="75"/>
        <v>806924.78260869568</v>
      </c>
      <c r="AA90" s="34">
        <f t="shared" si="75"/>
        <v>806924.78260869568</v>
      </c>
      <c r="AB90" s="34">
        <f t="shared" si="75"/>
        <v>806924.78260869568</v>
      </c>
      <c r="AC90" s="34">
        <f>SUM(Q90:AB90)</f>
        <v>9683097.3913043458</v>
      </c>
      <c r="AD90" s="34">
        <f t="shared" si="59"/>
        <v>18559269.999999996</v>
      </c>
    </row>
    <row r="91" spans="1:30" x14ac:dyDescent="0.25">
      <c r="A91" s="502" t="s">
        <v>240</v>
      </c>
      <c r="B91" s="53" t="s">
        <v>322</v>
      </c>
      <c r="C91" s="93">
        <f>'Grafic financiar EURO'!C100*IPOTEZE!$C$4</f>
        <v>0</v>
      </c>
      <c r="D91" s="38">
        <f>'Grafic financiar EURO'!D100*'Bugetul indicativ (90%)'!$E$55</f>
        <v>0</v>
      </c>
      <c r="E91" s="38">
        <f>'Grafic financiar EURO'!E100*'Bugetul indicativ (90%)'!$E$55</f>
        <v>0</v>
      </c>
      <c r="F91" s="38">
        <f>'Grafic financiar EURO'!F100*'Bugetul indicativ (90%)'!$E$55</f>
        <v>2584.4175</v>
      </c>
      <c r="G91" s="38">
        <f>'Grafic financiar EURO'!G100*'Bugetul indicativ (90%)'!$E$55</f>
        <v>2584.4175</v>
      </c>
      <c r="H91" s="38">
        <f>'Grafic financiar EURO'!H100*'Bugetul indicativ (90%)'!$E$55</f>
        <v>2584.4175</v>
      </c>
      <c r="I91" s="38">
        <f>'Grafic financiar EURO'!I100*'Bugetul indicativ (90%)'!$E$55</f>
        <v>2584.4175</v>
      </c>
      <c r="J91" s="38">
        <f>'Grafic financiar EURO'!J100*'Bugetul indicativ (90%)'!$E$55</f>
        <v>2584.4175</v>
      </c>
      <c r="K91" s="38">
        <f>'Grafic financiar EURO'!K100*'Bugetul indicativ (90%)'!$E$55</f>
        <v>2584.4175</v>
      </c>
      <c r="L91" s="38">
        <f>'Grafic financiar EURO'!L100*'Bugetul indicativ (90%)'!$E$55</f>
        <v>2584.4175</v>
      </c>
      <c r="M91" s="38">
        <f>'Grafic financiar EURO'!M100*'Bugetul indicativ (90%)'!$E$55</f>
        <v>2584.4175</v>
      </c>
      <c r="N91" s="38">
        <f>'Grafic financiar EURO'!N100*'Bugetul indicativ (90%)'!$E$55</f>
        <v>2584.4175</v>
      </c>
      <c r="O91" s="38">
        <f>'Grafic financiar EURO'!O100*'Bugetul indicativ (90%)'!$E$55</f>
        <v>2584.4175</v>
      </c>
      <c r="P91" s="34">
        <f t="shared" si="56"/>
        <v>25844.174999999999</v>
      </c>
      <c r="Q91" s="38">
        <f>'Grafic financiar EURO'!Q100*'Bugetul indicativ (90%)'!$E$55</f>
        <v>2584.4175</v>
      </c>
      <c r="R91" s="38">
        <f>'Grafic financiar EURO'!R100*'Bugetul indicativ (90%)'!$E$55</f>
        <v>2584.4175</v>
      </c>
      <c r="S91" s="38">
        <f>'Grafic financiar EURO'!S100*'Bugetul indicativ (90%)'!$E$55</f>
        <v>2584.4175</v>
      </c>
      <c r="T91" s="38">
        <f>'Grafic financiar EURO'!T100*'Bugetul indicativ (90%)'!$E$55</f>
        <v>2584.4175</v>
      </c>
      <c r="U91" s="38">
        <f>'Grafic financiar EURO'!U100*'Bugetul indicativ (90%)'!$E$55</f>
        <v>2584.4175</v>
      </c>
      <c r="V91" s="38">
        <f>'Grafic financiar EURO'!V100*'Bugetul indicativ (90%)'!$E$55</f>
        <v>2584.4175</v>
      </c>
      <c r="W91" s="38">
        <f>'Grafic financiar EURO'!W100*'Bugetul indicativ (90%)'!$E$55</f>
        <v>2584.4175</v>
      </c>
      <c r="X91" s="38">
        <f>'Grafic financiar EURO'!X100*'Bugetul indicativ (90%)'!$E$55</f>
        <v>2584.4175</v>
      </c>
      <c r="Y91" s="38">
        <f>'Grafic financiar EURO'!Y100*'Bugetul indicativ (90%)'!$E$55</f>
        <v>2707.4850000000001</v>
      </c>
      <c r="Z91" s="38">
        <f>'Grafic financiar EURO'!Z100*'Bugetul indicativ (90%)'!$E$55</f>
        <v>0</v>
      </c>
      <c r="AA91" s="38">
        <f>'Grafic financiar EURO'!AA100*'Bugetul indicativ (90%)'!$E$55</f>
        <v>0</v>
      </c>
      <c r="AB91" s="38">
        <f>'Grafic financiar EURO'!AB100*'Bugetul indicativ (90%)'!$E$55</f>
        <v>0</v>
      </c>
      <c r="AC91" s="34">
        <f t="shared" ref="AC91:AC105" si="76">SUM(Q91:AB91)</f>
        <v>23382.825000000001</v>
      </c>
      <c r="AD91" s="34">
        <f t="shared" si="59"/>
        <v>49227</v>
      </c>
    </row>
    <row r="92" spans="1:30" x14ac:dyDescent="0.25">
      <c r="A92" s="502"/>
      <c r="B92" s="53" t="s">
        <v>323</v>
      </c>
      <c r="C92" s="93">
        <f>'Grafic financiar EURO'!C101*IPOTEZE!$C$4</f>
        <v>0</v>
      </c>
      <c r="D92" s="38">
        <f>'Grafic financiar EURO'!D101*'Bugetul indicativ (90%)'!$E$55</f>
        <v>0</v>
      </c>
      <c r="E92" s="38">
        <f>'Grafic financiar EURO'!E101*'Bugetul indicativ (90%)'!$E$55</f>
        <v>0</v>
      </c>
      <c r="F92" s="38">
        <f>'Grafic financiar EURO'!F101*'Bugetul indicativ (90%)'!$E$55</f>
        <v>0</v>
      </c>
      <c r="G92" s="38">
        <f>'Grafic financiar EURO'!G101*'Bugetul indicativ (90%)'!$E$55</f>
        <v>0</v>
      </c>
      <c r="H92" s="38">
        <f>'Grafic financiar EURO'!H101*'Bugetul indicativ (90%)'!$E$55</f>
        <v>0</v>
      </c>
      <c r="I92" s="38">
        <f>'Grafic financiar EURO'!I101*'Bugetul indicativ (90%)'!$E$55</f>
        <v>0</v>
      </c>
      <c r="J92" s="38">
        <f>'Grafic financiar EURO'!J101*'Bugetul indicativ (90%)'!$E$55</f>
        <v>0</v>
      </c>
      <c r="K92" s="38">
        <f>'Grafic financiar EURO'!K101*'Bugetul indicativ (90%)'!$E$55</f>
        <v>0</v>
      </c>
      <c r="L92" s="38">
        <f>'Grafic financiar EURO'!L101*'Bugetul indicativ (90%)'!$E$55</f>
        <v>0</v>
      </c>
      <c r="M92" s="38">
        <f>'Grafic financiar EURO'!M101*'Bugetul indicativ (90%)'!$E$55</f>
        <v>0</v>
      </c>
      <c r="N92" s="38">
        <f>'Grafic financiar EURO'!N101*'Bugetul indicativ (90%)'!$E$55</f>
        <v>0</v>
      </c>
      <c r="O92" s="38">
        <f>'Grafic financiar EURO'!O101*'Bugetul indicativ (90%)'!$E$55</f>
        <v>0</v>
      </c>
      <c r="P92" s="34">
        <f t="shared" si="56"/>
        <v>0</v>
      </c>
      <c r="Q92" s="38">
        <f>'Grafic financiar EURO'!Q101*'Bugetul indicativ (90%)'!$E$55</f>
        <v>0</v>
      </c>
      <c r="R92" s="38">
        <f>'Grafic financiar EURO'!R101*'Bugetul indicativ (90%)'!$E$55</f>
        <v>0</v>
      </c>
      <c r="S92" s="38">
        <f>'Grafic financiar EURO'!S101*'Bugetul indicativ (90%)'!$E$55</f>
        <v>0</v>
      </c>
      <c r="T92" s="38">
        <f>'Grafic financiar EURO'!T101*'Bugetul indicativ (90%)'!$E$55</f>
        <v>0</v>
      </c>
      <c r="U92" s="38">
        <f>'Grafic financiar EURO'!U101*'Bugetul indicativ (90%)'!$E$55</f>
        <v>0</v>
      </c>
      <c r="V92" s="38">
        <f>'Grafic financiar EURO'!V101*'Bugetul indicativ (90%)'!$E$55</f>
        <v>0</v>
      </c>
      <c r="W92" s="38">
        <f>'Grafic financiar EURO'!W101*'Bugetul indicativ (90%)'!$E$55</f>
        <v>0</v>
      </c>
      <c r="X92" s="38">
        <f>'Grafic financiar EURO'!X101*'Bugetul indicativ (90%)'!$E$55</f>
        <v>0</v>
      </c>
      <c r="Y92" s="38">
        <f>'Grafic financiar EURO'!Y101*'Bugetul indicativ (90%)'!$E$55</f>
        <v>0</v>
      </c>
      <c r="Z92" s="38">
        <f>'Grafic financiar EURO'!Z101*'Bugetul indicativ (90%)'!$E$55</f>
        <v>0</v>
      </c>
      <c r="AA92" s="38">
        <f>'Grafic financiar EURO'!AA101*'Bugetul indicativ (90%)'!$E$55</f>
        <v>0</v>
      </c>
      <c r="AB92" s="38">
        <f>'Grafic financiar EURO'!AB101*'Bugetul indicativ (90%)'!$E$55</f>
        <v>0</v>
      </c>
      <c r="AC92" s="34">
        <f t="shared" si="76"/>
        <v>0</v>
      </c>
      <c r="AD92" s="34">
        <f t="shared" si="59"/>
        <v>0</v>
      </c>
    </row>
    <row r="93" spans="1:30" x14ac:dyDescent="0.25">
      <c r="A93" s="502"/>
      <c r="B93" s="35" t="s">
        <v>206</v>
      </c>
      <c r="C93" s="93">
        <f>'Grafic financiar EURO'!C102*IPOTEZE!$C$4</f>
        <v>0</v>
      </c>
      <c r="D93" s="34">
        <f t="shared" ref="D93:O93" si="77">SUM(D91:D92)</f>
        <v>0</v>
      </c>
      <c r="E93" s="34">
        <f t="shared" si="77"/>
        <v>0</v>
      </c>
      <c r="F93" s="34">
        <f t="shared" si="77"/>
        <v>2584.4175</v>
      </c>
      <c r="G93" s="34">
        <f t="shared" si="77"/>
        <v>2584.4175</v>
      </c>
      <c r="H93" s="34">
        <f t="shared" si="77"/>
        <v>2584.4175</v>
      </c>
      <c r="I93" s="34">
        <f t="shared" si="77"/>
        <v>2584.4175</v>
      </c>
      <c r="J93" s="34">
        <f t="shared" si="77"/>
        <v>2584.4175</v>
      </c>
      <c r="K93" s="34">
        <f t="shared" si="77"/>
        <v>2584.4175</v>
      </c>
      <c r="L93" s="34">
        <f t="shared" si="77"/>
        <v>2584.4175</v>
      </c>
      <c r="M93" s="34">
        <f t="shared" si="77"/>
        <v>2584.4175</v>
      </c>
      <c r="N93" s="34">
        <f t="shared" si="77"/>
        <v>2584.4175</v>
      </c>
      <c r="O93" s="34">
        <f t="shared" si="77"/>
        <v>2584.4175</v>
      </c>
      <c r="P93" s="34">
        <f t="shared" si="56"/>
        <v>25844.174999999999</v>
      </c>
      <c r="Q93" s="34">
        <f t="shared" ref="Q93:AB93" si="78">SUM(Q91:Q92)</f>
        <v>2584.4175</v>
      </c>
      <c r="R93" s="34">
        <f t="shared" si="78"/>
        <v>2584.4175</v>
      </c>
      <c r="S93" s="34">
        <f t="shared" si="78"/>
        <v>2584.4175</v>
      </c>
      <c r="T93" s="34">
        <f t="shared" si="78"/>
        <v>2584.4175</v>
      </c>
      <c r="U93" s="34">
        <f t="shared" si="78"/>
        <v>2584.4175</v>
      </c>
      <c r="V93" s="34">
        <f t="shared" si="78"/>
        <v>2584.4175</v>
      </c>
      <c r="W93" s="34">
        <f t="shared" si="78"/>
        <v>2584.4175</v>
      </c>
      <c r="X93" s="34">
        <f t="shared" si="78"/>
        <v>2584.4175</v>
      </c>
      <c r="Y93" s="34">
        <f t="shared" si="78"/>
        <v>2707.4850000000001</v>
      </c>
      <c r="Z93" s="34">
        <f t="shared" si="78"/>
        <v>0</v>
      </c>
      <c r="AA93" s="34">
        <f t="shared" si="78"/>
        <v>0</v>
      </c>
      <c r="AB93" s="34">
        <f t="shared" si="78"/>
        <v>0</v>
      </c>
      <c r="AC93" s="34">
        <f t="shared" si="76"/>
        <v>23382.825000000001</v>
      </c>
      <c r="AD93" s="34">
        <f t="shared" si="59"/>
        <v>49227</v>
      </c>
    </row>
    <row r="94" spans="1:30" x14ac:dyDescent="0.25">
      <c r="A94" s="473" t="s">
        <v>242</v>
      </c>
      <c r="B94" s="35" t="s">
        <v>322</v>
      </c>
      <c r="C94" s="93">
        <f>'Grafic financiar EURO'!C103*IPOTEZE!$C$4</f>
        <v>0</v>
      </c>
      <c r="D94" s="34">
        <f>D97+D100</f>
        <v>0</v>
      </c>
      <c r="E94" s="34">
        <f t="shared" ref="E94:O95" si="79">E97+E100</f>
        <v>0</v>
      </c>
      <c r="F94" s="34">
        <f t="shared" si="79"/>
        <v>0</v>
      </c>
      <c r="G94" s="34">
        <f t="shared" si="79"/>
        <v>0</v>
      </c>
      <c r="H94" s="34">
        <f t="shared" si="79"/>
        <v>0</v>
      </c>
      <c r="I94" s="34">
        <f t="shared" si="79"/>
        <v>0</v>
      </c>
      <c r="J94" s="34">
        <f t="shared" si="79"/>
        <v>0</v>
      </c>
      <c r="K94" s="34">
        <f t="shared" si="79"/>
        <v>0</v>
      </c>
      <c r="L94" s="34">
        <f t="shared" si="79"/>
        <v>0</v>
      </c>
      <c r="M94" s="34">
        <f t="shared" si="79"/>
        <v>0</v>
      </c>
      <c r="N94" s="34">
        <f t="shared" si="79"/>
        <v>0</v>
      </c>
      <c r="O94" s="34">
        <f t="shared" si="79"/>
        <v>0</v>
      </c>
      <c r="P94" s="34">
        <f t="shared" si="56"/>
        <v>0</v>
      </c>
      <c r="Q94" s="34">
        <f>Q97+Q100</f>
        <v>0</v>
      </c>
      <c r="R94" s="34">
        <f t="shared" ref="R94:AB95" si="80">R97+R100</f>
        <v>0</v>
      </c>
      <c r="S94" s="34">
        <f t="shared" si="80"/>
        <v>0</v>
      </c>
      <c r="T94" s="34">
        <f t="shared" si="80"/>
        <v>0</v>
      </c>
      <c r="U94" s="34">
        <f t="shared" si="80"/>
        <v>0</v>
      </c>
      <c r="V94" s="34">
        <f t="shared" si="80"/>
        <v>0</v>
      </c>
      <c r="W94" s="34">
        <f t="shared" si="80"/>
        <v>0</v>
      </c>
      <c r="X94" s="34">
        <f t="shared" si="80"/>
        <v>0</v>
      </c>
      <c r="Y94" s="34">
        <f t="shared" si="80"/>
        <v>0</v>
      </c>
      <c r="Z94" s="34">
        <f t="shared" si="80"/>
        <v>0</v>
      </c>
      <c r="AA94" s="34">
        <f t="shared" si="80"/>
        <v>0</v>
      </c>
      <c r="AB94" s="34">
        <f t="shared" si="80"/>
        <v>0</v>
      </c>
      <c r="AC94" s="34">
        <f t="shared" si="76"/>
        <v>0</v>
      </c>
      <c r="AD94" s="34">
        <f t="shared" si="59"/>
        <v>0</v>
      </c>
    </row>
    <row r="95" spans="1:30" x14ac:dyDescent="0.25">
      <c r="A95" s="473"/>
      <c r="B95" s="35" t="s">
        <v>323</v>
      </c>
      <c r="C95" s="93">
        <f>'Grafic financiar EURO'!C104*IPOTEZE!$C$4</f>
        <v>0</v>
      </c>
      <c r="D95" s="34">
        <f>D98+D101</f>
        <v>0</v>
      </c>
      <c r="E95" s="34">
        <f t="shared" si="79"/>
        <v>0</v>
      </c>
      <c r="F95" s="34">
        <f t="shared" si="79"/>
        <v>0</v>
      </c>
      <c r="G95" s="34">
        <f t="shared" si="79"/>
        <v>0</v>
      </c>
      <c r="H95" s="34">
        <f t="shared" si="79"/>
        <v>0</v>
      </c>
      <c r="I95" s="34">
        <f t="shared" si="79"/>
        <v>0</v>
      </c>
      <c r="J95" s="34">
        <f t="shared" si="79"/>
        <v>0</v>
      </c>
      <c r="K95" s="34">
        <f t="shared" si="79"/>
        <v>0</v>
      </c>
      <c r="L95" s="34">
        <f t="shared" si="79"/>
        <v>0</v>
      </c>
      <c r="M95" s="34">
        <f t="shared" si="79"/>
        <v>0</v>
      </c>
      <c r="N95" s="34">
        <f t="shared" si="79"/>
        <v>0</v>
      </c>
      <c r="O95" s="34">
        <f t="shared" si="79"/>
        <v>0</v>
      </c>
      <c r="P95" s="34">
        <f t="shared" si="56"/>
        <v>0</v>
      </c>
      <c r="Q95" s="34">
        <f>Q98+Q101</f>
        <v>0</v>
      </c>
      <c r="R95" s="34">
        <f t="shared" si="80"/>
        <v>0</v>
      </c>
      <c r="S95" s="34">
        <f t="shared" si="80"/>
        <v>0</v>
      </c>
      <c r="T95" s="34">
        <f t="shared" si="80"/>
        <v>0</v>
      </c>
      <c r="U95" s="34">
        <f t="shared" si="80"/>
        <v>0</v>
      </c>
      <c r="V95" s="34">
        <f t="shared" si="80"/>
        <v>0</v>
      </c>
      <c r="W95" s="34">
        <f t="shared" si="80"/>
        <v>0</v>
      </c>
      <c r="X95" s="34">
        <f t="shared" si="80"/>
        <v>0</v>
      </c>
      <c r="Y95" s="34">
        <f t="shared" si="80"/>
        <v>0</v>
      </c>
      <c r="Z95" s="34">
        <f t="shared" si="80"/>
        <v>0</v>
      </c>
      <c r="AA95" s="34">
        <f t="shared" si="80"/>
        <v>0</v>
      </c>
      <c r="AB95" s="34">
        <f t="shared" si="80"/>
        <v>0</v>
      </c>
      <c r="AC95" s="34">
        <f t="shared" si="76"/>
        <v>0</v>
      </c>
      <c r="AD95" s="34">
        <f t="shared" si="59"/>
        <v>0</v>
      </c>
    </row>
    <row r="96" spans="1:30" x14ac:dyDescent="0.25">
      <c r="A96" s="473"/>
      <c r="B96" s="35" t="s">
        <v>206</v>
      </c>
      <c r="C96" s="93">
        <f>'Grafic financiar EURO'!C105*IPOTEZE!$C$4</f>
        <v>0</v>
      </c>
      <c r="D96" s="34">
        <f t="shared" ref="D96:O96" si="81">SUM(D94:D95)</f>
        <v>0</v>
      </c>
      <c r="E96" s="34">
        <f t="shared" si="81"/>
        <v>0</v>
      </c>
      <c r="F96" s="34">
        <f t="shared" si="81"/>
        <v>0</v>
      </c>
      <c r="G96" s="34">
        <f t="shared" si="81"/>
        <v>0</v>
      </c>
      <c r="H96" s="34">
        <f t="shared" si="81"/>
        <v>0</v>
      </c>
      <c r="I96" s="34">
        <f t="shared" si="81"/>
        <v>0</v>
      </c>
      <c r="J96" s="34">
        <f t="shared" si="81"/>
        <v>0</v>
      </c>
      <c r="K96" s="34">
        <f t="shared" si="81"/>
        <v>0</v>
      </c>
      <c r="L96" s="34">
        <f t="shared" si="81"/>
        <v>0</v>
      </c>
      <c r="M96" s="34">
        <f t="shared" si="81"/>
        <v>0</v>
      </c>
      <c r="N96" s="34">
        <f t="shared" si="81"/>
        <v>0</v>
      </c>
      <c r="O96" s="34">
        <f t="shared" si="81"/>
        <v>0</v>
      </c>
      <c r="P96" s="34">
        <f t="shared" si="56"/>
        <v>0</v>
      </c>
      <c r="Q96" s="34">
        <f t="shared" ref="Q96:AB96" si="82">SUM(Q94:Q95)</f>
        <v>0</v>
      </c>
      <c r="R96" s="34">
        <f t="shared" si="82"/>
        <v>0</v>
      </c>
      <c r="S96" s="34">
        <f t="shared" si="82"/>
        <v>0</v>
      </c>
      <c r="T96" s="34">
        <f t="shared" si="82"/>
        <v>0</v>
      </c>
      <c r="U96" s="34">
        <f t="shared" si="82"/>
        <v>0</v>
      </c>
      <c r="V96" s="34">
        <f t="shared" si="82"/>
        <v>0</v>
      </c>
      <c r="W96" s="34">
        <f t="shared" si="82"/>
        <v>0</v>
      </c>
      <c r="X96" s="34">
        <f t="shared" si="82"/>
        <v>0</v>
      </c>
      <c r="Y96" s="34">
        <f t="shared" si="82"/>
        <v>0</v>
      </c>
      <c r="Z96" s="34">
        <f t="shared" si="82"/>
        <v>0</v>
      </c>
      <c r="AA96" s="34">
        <f t="shared" si="82"/>
        <v>0</v>
      </c>
      <c r="AB96" s="34">
        <f t="shared" si="82"/>
        <v>0</v>
      </c>
      <c r="AC96" s="34">
        <f t="shared" si="76"/>
        <v>0</v>
      </c>
      <c r="AD96" s="34">
        <f t="shared" si="59"/>
        <v>0</v>
      </c>
    </row>
    <row r="97" spans="1:30" x14ac:dyDescent="0.25">
      <c r="A97" s="502" t="s">
        <v>243</v>
      </c>
      <c r="B97" s="53" t="s">
        <v>322</v>
      </c>
      <c r="C97" s="93">
        <f>'Grafic financiar EURO'!C106*IPOTEZE!$C$4</f>
        <v>0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4">
        <f t="shared" si="56"/>
        <v>0</v>
      </c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4">
        <f t="shared" si="76"/>
        <v>0</v>
      </c>
      <c r="AD97" s="34">
        <f t="shared" si="59"/>
        <v>0</v>
      </c>
    </row>
    <row r="98" spans="1:30" x14ac:dyDescent="0.25">
      <c r="A98" s="502"/>
      <c r="B98" s="53" t="s">
        <v>323</v>
      </c>
      <c r="C98" s="93">
        <f>'Grafic financiar EURO'!C107*IPOTEZE!$C$4</f>
        <v>0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4">
        <f t="shared" si="56"/>
        <v>0</v>
      </c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4">
        <f t="shared" si="76"/>
        <v>0</v>
      </c>
      <c r="AD98" s="34">
        <f t="shared" si="59"/>
        <v>0</v>
      </c>
    </row>
    <row r="99" spans="1:30" x14ac:dyDescent="0.25">
      <c r="A99" s="502"/>
      <c r="B99" s="35" t="s">
        <v>206</v>
      </c>
      <c r="C99" s="93">
        <f>'Grafic financiar EURO'!C108*IPOTEZE!$C$4</f>
        <v>0</v>
      </c>
      <c r="D99" s="34">
        <f t="shared" ref="D99:O99" si="83">SUM(D97:D98)</f>
        <v>0</v>
      </c>
      <c r="E99" s="34">
        <f t="shared" si="83"/>
        <v>0</v>
      </c>
      <c r="F99" s="34">
        <f t="shared" si="83"/>
        <v>0</v>
      </c>
      <c r="G99" s="34">
        <f t="shared" si="83"/>
        <v>0</v>
      </c>
      <c r="H99" s="34">
        <f t="shared" si="83"/>
        <v>0</v>
      </c>
      <c r="I99" s="34">
        <f t="shared" si="83"/>
        <v>0</v>
      </c>
      <c r="J99" s="34">
        <f t="shared" si="83"/>
        <v>0</v>
      </c>
      <c r="K99" s="34">
        <f t="shared" si="83"/>
        <v>0</v>
      </c>
      <c r="L99" s="34">
        <f t="shared" si="83"/>
        <v>0</v>
      </c>
      <c r="M99" s="34">
        <f t="shared" si="83"/>
        <v>0</v>
      </c>
      <c r="N99" s="34">
        <f t="shared" si="83"/>
        <v>0</v>
      </c>
      <c r="O99" s="34">
        <f t="shared" si="83"/>
        <v>0</v>
      </c>
      <c r="P99" s="34">
        <f t="shared" si="56"/>
        <v>0</v>
      </c>
      <c r="Q99" s="34">
        <f t="shared" ref="Q99:AB99" si="84">SUM(Q97:Q98)</f>
        <v>0</v>
      </c>
      <c r="R99" s="34">
        <f t="shared" si="84"/>
        <v>0</v>
      </c>
      <c r="S99" s="34">
        <f t="shared" si="84"/>
        <v>0</v>
      </c>
      <c r="T99" s="34">
        <f t="shared" si="84"/>
        <v>0</v>
      </c>
      <c r="U99" s="34">
        <f t="shared" si="84"/>
        <v>0</v>
      </c>
      <c r="V99" s="34">
        <f t="shared" si="84"/>
        <v>0</v>
      </c>
      <c r="W99" s="34">
        <f t="shared" si="84"/>
        <v>0</v>
      </c>
      <c r="X99" s="34">
        <f t="shared" si="84"/>
        <v>0</v>
      </c>
      <c r="Y99" s="34">
        <f t="shared" si="84"/>
        <v>0</v>
      </c>
      <c r="Z99" s="34">
        <f t="shared" si="84"/>
        <v>0</v>
      </c>
      <c r="AA99" s="34">
        <f t="shared" si="84"/>
        <v>0</v>
      </c>
      <c r="AB99" s="34">
        <f t="shared" si="84"/>
        <v>0</v>
      </c>
      <c r="AC99" s="34">
        <f t="shared" si="76"/>
        <v>0</v>
      </c>
      <c r="AD99" s="34">
        <f t="shared" si="59"/>
        <v>0</v>
      </c>
    </row>
    <row r="100" spans="1:30" x14ac:dyDescent="0.25">
      <c r="A100" s="502" t="s">
        <v>244</v>
      </c>
      <c r="B100" s="53" t="s">
        <v>322</v>
      </c>
      <c r="C100" s="93">
        <f>'Grafic financiar EURO'!C109*IPOTEZE!$C$4</f>
        <v>0</v>
      </c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4">
        <f t="shared" si="56"/>
        <v>0</v>
      </c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4">
        <f t="shared" si="76"/>
        <v>0</v>
      </c>
      <c r="AD100" s="34">
        <f t="shared" si="59"/>
        <v>0</v>
      </c>
    </row>
    <row r="101" spans="1:30" x14ac:dyDescent="0.25">
      <c r="A101" s="502"/>
      <c r="B101" s="53" t="s">
        <v>323</v>
      </c>
      <c r="C101" s="93">
        <f>'Grafic financiar EURO'!C110*IPOTEZE!$C$4</f>
        <v>0</v>
      </c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4">
        <f t="shared" si="56"/>
        <v>0</v>
      </c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4">
        <f t="shared" si="76"/>
        <v>0</v>
      </c>
      <c r="AD101" s="34">
        <f t="shared" si="59"/>
        <v>0</v>
      </c>
    </row>
    <row r="102" spans="1:30" x14ac:dyDescent="0.25">
      <c r="A102" s="502"/>
      <c r="B102" s="35" t="s">
        <v>206</v>
      </c>
      <c r="C102" s="93">
        <f>'Grafic financiar EURO'!C111*IPOTEZE!$C$4</f>
        <v>0</v>
      </c>
      <c r="D102" s="34">
        <f t="shared" ref="D102:O102" si="85">SUM(D100:D101)</f>
        <v>0</v>
      </c>
      <c r="E102" s="34">
        <f t="shared" si="85"/>
        <v>0</v>
      </c>
      <c r="F102" s="34">
        <f t="shared" si="85"/>
        <v>0</v>
      </c>
      <c r="G102" s="34">
        <f t="shared" si="85"/>
        <v>0</v>
      </c>
      <c r="H102" s="34">
        <f t="shared" si="85"/>
        <v>0</v>
      </c>
      <c r="I102" s="34">
        <f t="shared" si="85"/>
        <v>0</v>
      </c>
      <c r="J102" s="34">
        <f t="shared" si="85"/>
        <v>0</v>
      </c>
      <c r="K102" s="34">
        <f t="shared" si="85"/>
        <v>0</v>
      </c>
      <c r="L102" s="34">
        <f t="shared" si="85"/>
        <v>0</v>
      </c>
      <c r="M102" s="34">
        <f t="shared" si="85"/>
        <v>0</v>
      </c>
      <c r="N102" s="34">
        <f t="shared" si="85"/>
        <v>0</v>
      </c>
      <c r="O102" s="34">
        <f t="shared" si="85"/>
        <v>0</v>
      </c>
      <c r="P102" s="34">
        <f t="shared" si="56"/>
        <v>0</v>
      </c>
      <c r="Q102" s="34">
        <f t="shared" ref="Q102:AB102" si="86">SUM(Q100:Q101)</f>
        <v>0</v>
      </c>
      <c r="R102" s="34">
        <f t="shared" si="86"/>
        <v>0</v>
      </c>
      <c r="S102" s="34">
        <f t="shared" si="86"/>
        <v>0</v>
      </c>
      <c r="T102" s="34">
        <f t="shared" si="86"/>
        <v>0</v>
      </c>
      <c r="U102" s="34">
        <f t="shared" si="86"/>
        <v>0</v>
      </c>
      <c r="V102" s="34">
        <f t="shared" si="86"/>
        <v>0</v>
      </c>
      <c r="W102" s="34">
        <f t="shared" si="86"/>
        <v>0</v>
      </c>
      <c r="X102" s="34">
        <f t="shared" si="86"/>
        <v>0</v>
      </c>
      <c r="Y102" s="34">
        <f t="shared" si="86"/>
        <v>0</v>
      </c>
      <c r="Z102" s="34">
        <f t="shared" si="86"/>
        <v>0</v>
      </c>
      <c r="AA102" s="34">
        <f t="shared" si="86"/>
        <v>0</v>
      </c>
      <c r="AB102" s="34">
        <f t="shared" si="86"/>
        <v>0</v>
      </c>
      <c r="AC102" s="34">
        <f t="shared" si="76"/>
        <v>0</v>
      </c>
      <c r="AD102" s="34">
        <f t="shared" si="59"/>
        <v>0</v>
      </c>
    </row>
    <row r="103" spans="1:30" x14ac:dyDescent="0.25">
      <c r="A103" s="507" t="s">
        <v>200</v>
      </c>
      <c r="B103" s="54" t="s">
        <v>322</v>
      </c>
      <c r="C103" s="93">
        <f>'Grafic financiar EURO'!C112*IPOTEZE!$C$4</f>
        <v>1324414.6007832249</v>
      </c>
      <c r="D103" s="55">
        <f>D4+D16+D19+D40+D82+D94</f>
        <v>251057.69999999998</v>
      </c>
      <c r="E103" s="55">
        <f t="shared" ref="E103:O105" si="87">E4+E16+E19+E40+E82+E94</f>
        <v>-60309.233333471624</v>
      </c>
      <c r="F103" s="55">
        <f t="shared" si="87"/>
        <v>-57724.815833471621</v>
      </c>
      <c r="G103" s="55">
        <f t="shared" si="87"/>
        <v>-45418.065833471628</v>
      </c>
      <c r="H103" s="55">
        <f t="shared" si="87"/>
        <v>249679.34400000001</v>
      </c>
      <c r="I103" s="55">
        <f t="shared" si="87"/>
        <v>237372.59400000001</v>
      </c>
      <c r="J103" s="55">
        <f t="shared" si="87"/>
        <v>237372.59400000001</v>
      </c>
      <c r="K103" s="55">
        <f t="shared" si="87"/>
        <v>808366.41240000003</v>
      </c>
      <c r="L103" s="55">
        <f t="shared" si="87"/>
        <v>1030877.3750999999</v>
      </c>
      <c r="M103" s="55">
        <f t="shared" si="87"/>
        <v>459878.63400000002</v>
      </c>
      <c r="N103" s="55">
        <f t="shared" si="87"/>
        <v>459878.63400000002</v>
      </c>
      <c r="O103" s="55">
        <f t="shared" si="87"/>
        <v>2584.4175</v>
      </c>
      <c r="P103" s="55">
        <f t="shared" si="56"/>
        <v>3573615.5899995854</v>
      </c>
      <c r="Q103" s="55">
        <f>Q4+Q16+Q19+Q40+Q82+Q94</f>
        <v>2584.4175</v>
      </c>
      <c r="R103" s="55">
        <f t="shared" ref="R103:AB105" si="88">R4+R16+R19+R40+R82+R94</f>
        <v>242319.9075</v>
      </c>
      <c r="S103" s="55">
        <f t="shared" si="88"/>
        <v>459878.63400000002</v>
      </c>
      <c r="T103" s="55">
        <f t="shared" si="88"/>
        <v>459878.63400000002</v>
      </c>
      <c r="U103" s="55">
        <f t="shared" si="88"/>
        <v>459878.63400000002</v>
      </c>
      <c r="V103" s="55">
        <f t="shared" si="88"/>
        <v>465106.54139999999</v>
      </c>
      <c r="W103" s="55">
        <f t="shared" si="88"/>
        <v>26336.445</v>
      </c>
      <c r="X103" s="55">
        <f t="shared" si="88"/>
        <v>26336.445</v>
      </c>
      <c r="Y103" s="55">
        <f t="shared" si="88"/>
        <v>2707.4850000000001</v>
      </c>
      <c r="Z103" s="55">
        <f t="shared" si="88"/>
        <v>0</v>
      </c>
      <c r="AA103" s="55">
        <f t="shared" si="88"/>
        <v>0</v>
      </c>
      <c r="AB103" s="55">
        <f t="shared" si="88"/>
        <v>0</v>
      </c>
      <c r="AC103" s="55">
        <f t="shared" si="76"/>
        <v>2145027.1433999999</v>
      </c>
      <c r="AD103" s="34">
        <f t="shared" si="59"/>
        <v>5718642.7333995849</v>
      </c>
    </row>
    <row r="104" spans="1:30" x14ac:dyDescent="0.25">
      <c r="A104" s="507"/>
      <c r="B104" s="54" t="s">
        <v>323</v>
      </c>
      <c r="C104" s="93">
        <f>'Grafic financiar EURO'!C113*IPOTEZE!$C$4</f>
        <v>459332185.00000006</v>
      </c>
      <c r="D104" s="55">
        <f>D5+D17+D20+D41+D83+D95</f>
        <v>0</v>
      </c>
      <c r="E104" s="55">
        <f t="shared" si="87"/>
        <v>806924.78260869568</v>
      </c>
      <c r="F104" s="55">
        <f t="shared" si="87"/>
        <v>806924.78260869568</v>
      </c>
      <c r="G104" s="55">
        <f t="shared" si="87"/>
        <v>806924.78260869568</v>
      </c>
      <c r="H104" s="55">
        <f t="shared" si="87"/>
        <v>806924.78260869568</v>
      </c>
      <c r="I104" s="55">
        <f t="shared" si="87"/>
        <v>806924.78260869568</v>
      </c>
      <c r="J104" s="55">
        <f t="shared" si="87"/>
        <v>806924.78260869568</v>
      </c>
      <c r="K104" s="55">
        <f t="shared" si="87"/>
        <v>806924.78260869568</v>
      </c>
      <c r="L104" s="55">
        <f t="shared" si="87"/>
        <v>806924.78260869568</v>
      </c>
      <c r="M104" s="55">
        <f t="shared" si="87"/>
        <v>806924.78260869568</v>
      </c>
      <c r="N104" s="55">
        <f t="shared" si="87"/>
        <v>806924.78260869568</v>
      </c>
      <c r="O104" s="55">
        <f t="shared" si="87"/>
        <v>806924.78260869568</v>
      </c>
      <c r="P104" s="55">
        <f t="shared" si="56"/>
        <v>8876172.6086956505</v>
      </c>
      <c r="Q104" s="55">
        <f>Q5+Q17+Q20+Q41+Q83+Q95</f>
        <v>806924.78260869568</v>
      </c>
      <c r="R104" s="55">
        <f t="shared" si="88"/>
        <v>824621.88910869567</v>
      </c>
      <c r="S104" s="55">
        <f t="shared" si="88"/>
        <v>824621.88910869567</v>
      </c>
      <c r="T104" s="55">
        <f t="shared" si="88"/>
        <v>824621.88910869567</v>
      </c>
      <c r="U104" s="55">
        <f t="shared" si="88"/>
        <v>824621.88910869567</v>
      </c>
      <c r="V104" s="55">
        <f t="shared" si="88"/>
        <v>824636.65720869566</v>
      </c>
      <c r="W104" s="55">
        <f t="shared" si="88"/>
        <v>806924.78260869568</v>
      </c>
      <c r="X104" s="55">
        <f t="shared" si="88"/>
        <v>806924.78260869568</v>
      </c>
      <c r="Y104" s="55">
        <f t="shared" si="88"/>
        <v>806924.78260869568</v>
      </c>
      <c r="Z104" s="55">
        <f t="shared" si="88"/>
        <v>806924.78260869568</v>
      </c>
      <c r="AA104" s="55">
        <f t="shared" si="88"/>
        <v>806924.78260869568</v>
      </c>
      <c r="AB104" s="55">
        <f t="shared" si="88"/>
        <v>806924.78260869568</v>
      </c>
      <c r="AC104" s="55">
        <f t="shared" si="76"/>
        <v>9771597.6919043455</v>
      </c>
      <c r="AD104" s="34">
        <f t="shared" si="59"/>
        <v>18647770.300599996</v>
      </c>
    </row>
    <row r="105" spans="1:30" x14ac:dyDescent="0.25">
      <c r="A105" s="507"/>
      <c r="B105" s="54" t="s">
        <v>206</v>
      </c>
      <c r="C105" s="93">
        <f>'Grafic financiar EURO'!C114*IPOTEZE!$C$4</f>
        <v>460656599.60078329</v>
      </c>
      <c r="D105" s="55">
        <f>D6+D18+D21+D42+D84+D96</f>
        <v>251057.69999999998</v>
      </c>
      <c r="E105" s="55">
        <f t="shared" si="87"/>
        <v>746615.5492752241</v>
      </c>
      <c r="F105" s="55">
        <f t="shared" si="87"/>
        <v>749199.96677522408</v>
      </c>
      <c r="G105" s="55">
        <f t="shared" si="87"/>
        <v>761506.71677522408</v>
      </c>
      <c r="H105" s="55">
        <f t="shared" si="87"/>
        <v>1056604.1266086956</v>
      </c>
      <c r="I105" s="55">
        <f t="shared" si="87"/>
        <v>1044297.3766086956</v>
      </c>
      <c r="J105" s="55">
        <f t="shared" si="87"/>
        <v>1044297.3766086956</v>
      </c>
      <c r="K105" s="55">
        <f t="shared" si="87"/>
        <v>1615291.1950086956</v>
      </c>
      <c r="L105" s="55">
        <f t="shared" si="87"/>
        <v>1837802.1577086956</v>
      </c>
      <c r="M105" s="55">
        <f t="shared" si="87"/>
        <v>1266803.4166086956</v>
      </c>
      <c r="N105" s="55">
        <f t="shared" si="87"/>
        <v>1266803.4166086956</v>
      </c>
      <c r="O105" s="55">
        <f t="shared" si="87"/>
        <v>809509.20010869566</v>
      </c>
      <c r="P105" s="55">
        <f t="shared" si="56"/>
        <v>12449788.198695237</v>
      </c>
      <c r="Q105" s="55">
        <f>Q6+Q18+Q21+Q42+Q84+Q96</f>
        <v>809509.20010869566</v>
      </c>
      <c r="R105" s="55">
        <f t="shared" si="88"/>
        <v>1066941.7966086958</v>
      </c>
      <c r="S105" s="55">
        <f t="shared" si="88"/>
        <v>1284500.5231086956</v>
      </c>
      <c r="T105" s="55">
        <f t="shared" si="88"/>
        <v>1284500.5231086956</v>
      </c>
      <c r="U105" s="55">
        <f t="shared" si="88"/>
        <v>1284500.5231086956</v>
      </c>
      <c r="V105" s="55">
        <f t="shared" si="88"/>
        <v>1289743.1986086955</v>
      </c>
      <c r="W105" s="55">
        <f t="shared" si="88"/>
        <v>833261.22760869563</v>
      </c>
      <c r="X105" s="55">
        <f t="shared" si="88"/>
        <v>833261.22760869563</v>
      </c>
      <c r="Y105" s="55">
        <f t="shared" si="88"/>
        <v>809632.26760869566</v>
      </c>
      <c r="Z105" s="55">
        <f t="shared" si="88"/>
        <v>806924.78260869568</v>
      </c>
      <c r="AA105" s="55">
        <f t="shared" si="88"/>
        <v>806924.78260869568</v>
      </c>
      <c r="AB105" s="55">
        <f t="shared" si="88"/>
        <v>806924.78260869568</v>
      </c>
      <c r="AC105" s="55">
        <f t="shared" si="76"/>
        <v>11916624.835304346</v>
      </c>
      <c r="AD105" s="34">
        <f t="shared" si="59"/>
        <v>24366413.033999585</v>
      </c>
    </row>
    <row r="106" spans="1:30" x14ac:dyDescent="0.25">
      <c r="A106" s="16"/>
      <c r="B106" s="17"/>
      <c r="C106" s="17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</row>
    <row r="107" spans="1:30" ht="15" customHeight="1" x14ac:dyDescent="0.25">
      <c r="A107" s="503" t="s">
        <v>324</v>
      </c>
      <c r="B107" s="504"/>
      <c r="C107" s="64"/>
      <c r="D107" s="479" t="s">
        <v>283</v>
      </c>
      <c r="E107" s="479"/>
      <c r="F107" s="479"/>
      <c r="G107" s="479"/>
      <c r="H107" s="480"/>
      <c r="I107" s="480"/>
      <c r="J107" s="480"/>
      <c r="K107" s="480"/>
      <c r="L107" s="480"/>
      <c r="M107" s="480"/>
      <c r="N107" s="480"/>
      <c r="O107" s="480"/>
      <c r="P107" s="501" t="s">
        <v>307</v>
      </c>
      <c r="Q107" s="479" t="s">
        <v>284</v>
      </c>
      <c r="R107" s="479"/>
      <c r="S107" s="479"/>
      <c r="T107" s="479"/>
      <c r="U107" s="480"/>
      <c r="V107" s="480"/>
      <c r="W107" s="480"/>
      <c r="X107" s="480"/>
      <c r="Y107" s="480"/>
      <c r="Z107" s="480"/>
      <c r="AA107" s="480"/>
      <c r="AB107" s="480"/>
      <c r="AC107" s="501" t="s">
        <v>308</v>
      </c>
      <c r="AD107" s="501" t="s">
        <v>309</v>
      </c>
    </row>
    <row r="108" spans="1:30" x14ac:dyDescent="0.25">
      <c r="A108" s="505"/>
      <c r="B108" s="506"/>
      <c r="C108" s="65"/>
      <c r="D108" s="44" t="s">
        <v>310</v>
      </c>
      <c r="E108" s="44" t="s">
        <v>311</v>
      </c>
      <c r="F108" s="44" t="s">
        <v>312</v>
      </c>
      <c r="G108" s="44" t="s">
        <v>313</v>
      </c>
      <c r="H108" s="44" t="s">
        <v>314</v>
      </c>
      <c r="I108" s="44" t="s">
        <v>315</v>
      </c>
      <c r="J108" s="44" t="s">
        <v>316</v>
      </c>
      <c r="K108" s="44" t="s">
        <v>317</v>
      </c>
      <c r="L108" s="44" t="s">
        <v>318</v>
      </c>
      <c r="M108" s="44" t="s">
        <v>319</v>
      </c>
      <c r="N108" s="44" t="s">
        <v>320</v>
      </c>
      <c r="O108" s="44" t="s">
        <v>321</v>
      </c>
      <c r="P108" s="501"/>
      <c r="Q108" s="44" t="s">
        <v>310</v>
      </c>
      <c r="R108" s="44" t="s">
        <v>311</v>
      </c>
      <c r="S108" s="44" t="s">
        <v>312</v>
      </c>
      <c r="T108" s="44" t="s">
        <v>313</v>
      </c>
      <c r="U108" s="44" t="s">
        <v>314</v>
      </c>
      <c r="V108" s="44" t="s">
        <v>315</v>
      </c>
      <c r="W108" s="44" t="s">
        <v>316</v>
      </c>
      <c r="X108" s="44" t="s">
        <v>317</v>
      </c>
      <c r="Y108" s="44" t="s">
        <v>318</v>
      </c>
      <c r="Z108" s="44" t="s">
        <v>319</v>
      </c>
      <c r="AA108" s="44" t="s">
        <v>320</v>
      </c>
      <c r="AB108" s="44" t="s">
        <v>321</v>
      </c>
      <c r="AC108" s="501"/>
      <c r="AD108" s="501"/>
    </row>
    <row r="109" spans="1:30" x14ac:dyDescent="0.25">
      <c r="A109" s="502" t="s">
        <v>326</v>
      </c>
      <c r="B109" s="502"/>
      <c r="C109" s="4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34">
        <f>SUM(D109:O109)</f>
        <v>0</v>
      </c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34">
        <f>SUM(Q109:AB109)</f>
        <v>0</v>
      </c>
      <c r="AD109" s="34">
        <f>P109+AC109</f>
        <v>0</v>
      </c>
    </row>
    <row r="110" spans="1:30" x14ac:dyDescent="0.25">
      <c r="A110" s="502" t="s">
        <v>327</v>
      </c>
      <c r="B110" s="502"/>
      <c r="C110" s="4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34">
        <f>SUM(D110:O110)</f>
        <v>0</v>
      </c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34">
        <f>SUM(Q110:AB110)</f>
        <v>0</v>
      </c>
      <c r="AD110" s="34">
        <f t="shared" ref="AD110:AD112" si="89">P110+AC110</f>
        <v>0</v>
      </c>
    </row>
    <row r="111" spans="1:30" x14ac:dyDescent="0.25">
      <c r="A111" s="502" t="s">
        <v>328</v>
      </c>
      <c r="B111" s="502"/>
      <c r="C111" s="4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34">
        <f>SUM(D111:O111)</f>
        <v>0</v>
      </c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34">
        <f>SUM(Q111:AB111)</f>
        <v>0</v>
      </c>
      <c r="AD111" s="34">
        <f t="shared" si="89"/>
        <v>0</v>
      </c>
    </row>
    <row r="112" spans="1:30" x14ac:dyDescent="0.25">
      <c r="A112" s="502" t="s">
        <v>329</v>
      </c>
      <c r="B112" s="502"/>
      <c r="C112" s="4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34">
        <f>SUM(D112:O112)</f>
        <v>0</v>
      </c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34">
        <f>SUM(Q112:AB112)</f>
        <v>0</v>
      </c>
      <c r="AD112" s="34">
        <f t="shared" si="89"/>
        <v>0</v>
      </c>
    </row>
    <row r="114" spans="2:30" x14ac:dyDescent="0.25">
      <c r="B114" s="474" t="s">
        <v>304</v>
      </c>
      <c r="C114" s="475"/>
      <c r="D114" s="47" t="s">
        <v>297</v>
      </c>
      <c r="E114" s="47" t="s">
        <v>297</v>
      </c>
      <c r="F114" s="47" t="str">
        <f>IF(IPOTEZE!$C$7='Grafic fizic'!G80,"x","")</f>
        <v/>
      </c>
      <c r="G114" s="47" t="str">
        <f>IF(IPOTEZE!$C$7='Grafic fizic'!H80,"x","")</f>
        <v/>
      </c>
      <c r="H114" s="47" t="str">
        <f>IF(IPOTEZE!$C$7='Grafic fizic'!I80,"x","")</f>
        <v/>
      </c>
      <c r="I114" s="47" t="str">
        <f>IF(IPOTEZE!$C$7='Grafic fizic'!J80,"x","")</f>
        <v/>
      </c>
      <c r="J114" s="47" t="str">
        <f>IF(IPOTEZE!$C$7='Grafic fizic'!K80,"x","")</f>
        <v/>
      </c>
      <c r="K114" s="47" t="str">
        <f>IF(IPOTEZE!$C$7='Grafic fizic'!L80,"x","")</f>
        <v/>
      </c>
      <c r="L114" s="47" t="str">
        <f>IF(IPOTEZE!$C$7='Grafic fizic'!M80,"x","")</f>
        <v/>
      </c>
      <c r="M114" s="47" t="str">
        <f>IF(IPOTEZE!$C$7='Grafic fizic'!N80,"x","")</f>
        <v/>
      </c>
      <c r="N114" s="47" t="str">
        <f>IF(IPOTEZE!$C$7='Grafic fizic'!O80,"x","")</f>
        <v/>
      </c>
      <c r="O114" s="47" t="str">
        <f>IF(IPOTEZE!$C$7='Grafic fizic'!P80,"x","")</f>
        <v/>
      </c>
      <c r="Q114" s="47" t="str">
        <f>IF(IPOTEZE!$C$7='Grafic fizic'!Q80,"x","")</f>
        <v/>
      </c>
      <c r="R114" s="47" t="str">
        <f>IF(IPOTEZE!$C$7='Grafic fizic'!R80,"x","")</f>
        <v/>
      </c>
      <c r="S114" s="47" t="str">
        <f>IF(IPOTEZE!$C$7='Grafic fizic'!S80,"x","")</f>
        <v/>
      </c>
      <c r="T114" s="47" t="str">
        <f>IF(IPOTEZE!$C$7='Grafic fizic'!T80,"x","")</f>
        <v/>
      </c>
      <c r="U114" s="47" t="str">
        <f>IF(IPOTEZE!$C$7='Grafic fizic'!U80,"x","")</f>
        <v/>
      </c>
      <c r="V114" s="47" t="str">
        <f>IF(IPOTEZE!$C$7='Grafic fizic'!V80,"x","")</f>
        <v/>
      </c>
      <c r="W114" s="47" t="str">
        <f>IF(IPOTEZE!$C$7='Grafic fizic'!W80,"x","")</f>
        <v/>
      </c>
      <c r="X114" s="47" t="str">
        <f>IF(IPOTEZE!$C$7='Grafic fizic'!X80,"x","")</f>
        <v/>
      </c>
      <c r="Y114" s="47" t="str">
        <f>IF(IPOTEZE!$C$7='Grafic fizic'!Y80,"x","")</f>
        <v/>
      </c>
      <c r="Z114" s="47" t="str">
        <f>IF(IPOTEZE!$C$7='Grafic fizic'!Z80,"x","")</f>
        <v/>
      </c>
      <c r="AA114" s="47" t="str">
        <f>IF(IPOTEZE!$C$7='Grafic fizic'!AA80,"x","")</f>
        <v/>
      </c>
      <c r="AB114" s="47" t="str">
        <f>IF(IPOTEZE!$C$7='Grafic fizic'!AB80,"x","")</f>
        <v/>
      </c>
    </row>
    <row r="115" spans="2:30" x14ac:dyDescent="0.25">
      <c r="B115" s="474" t="s">
        <v>305</v>
      </c>
      <c r="C115" s="475"/>
      <c r="D115" s="36"/>
      <c r="E115" s="36"/>
      <c r="F115" s="36"/>
      <c r="G115" s="50"/>
      <c r="H115" s="50"/>
      <c r="I115" s="50"/>
      <c r="J115" s="50"/>
      <c r="K115" s="50"/>
      <c r="L115" s="50" t="s">
        <v>303</v>
      </c>
      <c r="M115" s="50"/>
      <c r="N115" s="50"/>
      <c r="O115" s="50" t="s">
        <v>297</v>
      </c>
      <c r="Q115" s="36"/>
      <c r="R115" s="36"/>
      <c r="S115" s="36" t="s">
        <v>297</v>
      </c>
      <c r="T115" s="36"/>
      <c r="U115" s="36"/>
      <c r="V115" s="36" t="s">
        <v>297</v>
      </c>
      <c r="W115" s="36"/>
      <c r="X115" s="36"/>
      <c r="Y115" s="36"/>
      <c r="Z115" s="36"/>
      <c r="AA115" s="36"/>
      <c r="AB115" s="36"/>
    </row>
    <row r="118" spans="2:30" x14ac:dyDescent="0.25"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  <c r="AD118" s="77"/>
    </row>
    <row r="119" spans="2:30" x14ac:dyDescent="0.25"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  <c r="AD119" s="77"/>
    </row>
    <row r="120" spans="2:30" x14ac:dyDescent="0.25"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77"/>
    </row>
    <row r="122" spans="2:30" x14ac:dyDescent="0.25"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77"/>
    </row>
  </sheetData>
  <mergeCells count="53">
    <mergeCell ref="A13:A15"/>
    <mergeCell ref="A16:A18"/>
    <mergeCell ref="A19:A21"/>
    <mergeCell ref="AD2:AD3"/>
    <mergeCell ref="A4:A6"/>
    <mergeCell ref="A7:A9"/>
    <mergeCell ref="A10:A12"/>
    <mergeCell ref="A2:A3"/>
    <mergeCell ref="B2:B3"/>
    <mergeCell ref="D2:O2"/>
    <mergeCell ref="P2:P3"/>
    <mergeCell ref="Q2:AB2"/>
    <mergeCell ref="AC2:AC3"/>
    <mergeCell ref="A22:A24"/>
    <mergeCell ref="A25:A27"/>
    <mergeCell ref="A64:A66"/>
    <mergeCell ref="A31:A33"/>
    <mergeCell ref="A34:A36"/>
    <mergeCell ref="A37:A39"/>
    <mergeCell ref="A40:A42"/>
    <mergeCell ref="A43:A45"/>
    <mergeCell ref="A46:A48"/>
    <mergeCell ref="A49:A51"/>
    <mergeCell ref="A52:A54"/>
    <mergeCell ref="A55:A57"/>
    <mergeCell ref="A58:A60"/>
    <mergeCell ref="A61:A63"/>
    <mergeCell ref="A28:A30"/>
    <mergeCell ref="A103:A105"/>
    <mergeCell ref="A100:A102"/>
    <mergeCell ref="A67:A69"/>
    <mergeCell ref="A70:A72"/>
    <mergeCell ref="A73:A75"/>
    <mergeCell ref="A76:A78"/>
    <mergeCell ref="A79:A81"/>
    <mergeCell ref="A82:A84"/>
    <mergeCell ref="A85:A87"/>
    <mergeCell ref="A88:A90"/>
    <mergeCell ref="A91:A93"/>
    <mergeCell ref="A94:A96"/>
    <mergeCell ref="A97:A99"/>
    <mergeCell ref="B114:C114"/>
    <mergeCell ref="B115:C115"/>
    <mergeCell ref="AD107:AD108"/>
    <mergeCell ref="A109:B109"/>
    <mergeCell ref="A110:B110"/>
    <mergeCell ref="A111:B111"/>
    <mergeCell ref="A112:B112"/>
    <mergeCell ref="D107:O107"/>
    <mergeCell ref="P107:P108"/>
    <mergeCell ref="Q107:AB107"/>
    <mergeCell ref="AC107:AC108"/>
    <mergeCell ref="A107:B108"/>
  </mergeCells>
  <conditionalFormatting sqref="D114:O115 Q114:AB115">
    <cfRule type="cellIs" dxfId="0" priority="1" stopIfTrue="1" operator="equal">
      <formula>"x"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Y27"/>
  <sheetViews>
    <sheetView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431</v>
      </c>
      <c r="C2" s="411"/>
      <c r="D2" s="413" t="s">
        <v>432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 1): DO.C1.2  - </v>
      </c>
      <c r="K2" s="411"/>
      <c r="L2" s="410" t="str">
        <f>D2</f>
        <v xml:space="preserve">Amenajare teren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 1): DO.C1.2  - </v>
      </c>
      <c r="S2" s="411"/>
      <c r="T2" s="410" t="str">
        <f>D2</f>
        <v xml:space="preserve">Amenajare teren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29</v>
      </c>
      <c r="E5" s="107" t="s">
        <v>30</v>
      </c>
      <c r="F5" s="107" t="s">
        <v>29</v>
      </c>
      <c r="G5" s="107" t="s">
        <v>29</v>
      </c>
      <c r="H5" s="107" t="s">
        <v>30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tr">
        <f>C7</f>
        <v>Terasamente, sistematizari pe verticala si amenajari exterioare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tr">
        <f>K7</f>
        <v>Terasamente, sistematizari pe verticala si amenajari exterioare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tr">
        <f t="shared" ref="K8:K13" si="5">C8</f>
        <v xml:space="preserve">Rezistenta 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tr">
        <f t="shared" ref="S8:S13" si="6">K8</f>
        <v xml:space="preserve">Rezistenta 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tr">
        <f t="shared" si="5"/>
        <v xml:space="preserve">Arhitectura 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tr">
        <f t="shared" si="6"/>
        <v xml:space="preserve">Arhitectura 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37">
        <f>SUM(D11:D13)</f>
        <v>0</v>
      </c>
      <c r="E10" s="137">
        <f t="shared" ref="E10:H10" si="7">SUM(E11:E13)</f>
        <v>0</v>
      </c>
      <c r="F10" s="137">
        <f t="shared" si="7"/>
        <v>0</v>
      </c>
      <c r="G10" s="137">
        <f t="shared" si="7"/>
        <v>0</v>
      </c>
      <c r="H10" s="137">
        <f t="shared" si="7"/>
        <v>0</v>
      </c>
      <c r="I10" s="95"/>
      <c r="J10" s="133">
        <v>4</v>
      </c>
      <c r="K10" s="134" t="str">
        <f t="shared" si="5"/>
        <v xml:space="preserve">Instalatii, din care: </v>
      </c>
      <c r="L10" s="137">
        <f>SUM(L11:L13)</f>
        <v>0</v>
      </c>
      <c r="M10" s="137">
        <f t="shared" ref="M10:P10" si="8">SUM(M11:M13)</f>
        <v>0</v>
      </c>
      <c r="N10" s="137">
        <f t="shared" si="8"/>
        <v>0</v>
      </c>
      <c r="O10" s="137">
        <f t="shared" si="8"/>
        <v>0</v>
      </c>
      <c r="P10" s="137">
        <f t="shared" si="8"/>
        <v>0</v>
      </c>
      <c r="Q10" s="95"/>
      <c r="R10" s="133">
        <v>4</v>
      </c>
      <c r="S10" s="134" t="str">
        <f t="shared" si="6"/>
        <v xml:space="preserve">Instalatii, din care: 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tr">
        <f t="shared" si="5"/>
        <v>Instalaţii electrice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tr">
        <f t="shared" si="6"/>
        <v>Instalaţii electrice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tr">
        <f t="shared" si="5"/>
        <v xml:space="preserve">Instalatii sanitare 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tr">
        <f t="shared" si="6"/>
        <v xml:space="preserve">Instalatii sanitare 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tr">
        <f t="shared" si="5"/>
        <v xml:space="preserve">Instalaţii termice 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tr">
        <f t="shared" si="6"/>
        <v xml:space="preserve">Instalaţii termice 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 t="shared" ref="E14:H14" si="9">SUM(E7:E10)</f>
        <v>0</v>
      </c>
      <c r="F14" s="140">
        <f t="shared" si="9"/>
        <v>0</v>
      </c>
      <c r="G14" s="140">
        <f t="shared" si="9"/>
        <v>0</v>
      </c>
      <c r="H14" s="140">
        <f t="shared" si="9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10">SUM(M7:M10)</f>
        <v>0</v>
      </c>
      <c r="N14" s="140">
        <f t="shared" si="10"/>
        <v>0</v>
      </c>
      <c r="O14" s="140">
        <f t="shared" si="10"/>
        <v>0</v>
      </c>
      <c r="P14" s="140">
        <f t="shared" si="10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1">SUM(U7:U10)</f>
        <v>0</v>
      </c>
      <c r="V14" s="346">
        <f t="shared" si="11"/>
        <v>0</v>
      </c>
      <c r="W14" s="346">
        <f t="shared" si="11"/>
        <v>0</v>
      </c>
      <c r="X14" s="346">
        <f t="shared" si="11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/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/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/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433</v>
      </c>
      <c r="C2" s="411"/>
      <c r="D2" s="413" t="s">
        <v>434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 1): DO.C1.3  - </v>
      </c>
      <c r="K2" s="411"/>
      <c r="L2" s="410" t="str">
        <f>D2</f>
        <v xml:space="preserve">Aducere la stare intiala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 1): DO.C1.3  - </v>
      </c>
      <c r="S2" s="411"/>
      <c r="T2" s="410" t="str">
        <f>D2</f>
        <v xml:space="preserve">Aducere la stare intiala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29</v>
      </c>
      <c r="E5" s="107" t="s">
        <v>30</v>
      </c>
      <c r="F5" s="107" t="s">
        <v>29</v>
      </c>
      <c r="G5" s="107" t="s">
        <v>29</v>
      </c>
      <c r="H5" s="107" t="s">
        <v>30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tr">
        <f>C7</f>
        <v>Terasamente, sistematizari pe verticala si amenajari exterioare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tr">
        <f>K7</f>
        <v>Terasamente, sistematizari pe verticala si amenajari exterioare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tr">
        <f t="shared" ref="K8:K13" si="5">C8</f>
        <v xml:space="preserve">Rezistenta 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tr">
        <f t="shared" ref="S8:S13" si="6">K8</f>
        <v xml:space="preserve">Rezistenta 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tr">
        <f t="shared" si="5"/>
        <v xml:space="preserve">Arhitectura 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tr">
        <f t="shared" si="6"/>
        <v xml:space="preserve">Arhitectura 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37">
        <f>SUM(D11:D13)</f>
        <v>0</v>
      </c>
      <c r="E10" s="137">
        <f t="shared" ref="E10:H10" si="7">SUM(E11:E13)</f>
        <v>0</v>
      </c>
      <c r="F10" s="137">
        <f t="shared" si="7"/>
        <v>0</v>
      </c>
      <c r="G10" s="137">
        <f t="shared" si="7"/>
        <v>0</v>
      </c>
      <c r="H10" s="137">
        <f t="shared" si="7"/>
        <v>0</v>
      </c>
      <c r="I10" s="95"/>
      <c r="J10" s="133">
        <v>4</v>
      </c>
      <c r="K10" s="134" t="str">
        <f t="shared" si="5"/>
        <v xml:space="preserve">Instalatii, din care: </v>
      </c>
      <c r="L10" s="137">
        <f>SUM(L11:L13)</f>
        <v>0</v>
      </c>
      <c r="M10" s="137">
        <f t="shared" ref="M10:P10" si="8">SUM(M11:M13)</f>
        <v>0</v>
      </c>
      <c r="N10" s="137">
        <f t="shared" si="8"/>
        <v>0</v>
      </c>
      <c r="O10" s="137">
        <f t="shared" si="8"/>
        <v>0</v>
      </c>
      <c r="P10" s="137">
        <f t="shared" si="8"/>
        <v>0</v>
      </c>
      <c r="Q10" s="95"/>
      <c r="R10" s="133">
        <v>4</v>
      </c>
      <c r="S10" s="134" t="str">
        <f t="shared" si="6"/>
        <v xml:space="preserve">Instalatii, din care: 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tr">
        <f t="shared" si="5"/>
        <v>Instalaţii electrice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tr">
        <f t="shared" si="6"/>
        <v>Instalaţii electrice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tr">
        <f t="shared" si="5"/>
        <v xml:space="preserve">Instalatii sanitare 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tr">
        <f t="shared" si="6"/>
        <v xml:space="preserve">Instalatii sanitare 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tr">
        <f t="shared" si="5"/>
        <v xml:space="preserve">Instalaţii termice 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tr">
        <f t="shared" si="6"/>
        <v xml:space="preserve">Instalaţii termice 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 t="shared" ref="E14:H14" si="9">SUM(E7:E10)</f>
        <v>0</v>
      </c>
      <c r="F14" s="140">
        <f t="shared" si="9"/>
        <v>0</v>
      </c>
      <c r="G14" s="140">
        <f t="shared" si="9"/>
        <v>0</v>
      </c>
      <c r="H14" s="140">
        <f t="shared" si="9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10">SUM(M7:M10)</f>
        <v>0</v>
      </c>
      <c r="N14" s="140">
        <f t="shared" si="10"/>
        <v>0</v>
      </c>
      <c r="O14" s="140">
        <f t="shared" si="10"/>
        <v>0</v>
      </c>
      <c r="P14" s="140">
        <f t="shared" si="10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1">SUM(U7:U10)</f>
        <v>0</v>
      </c>
      <c r="V14" s="346">
        <f t="shared" si="11"/>
        <v>0</v>
      </c>
      <c r="W14" s="346">
        <f t="shared" si="11"/>
        <v>0</v>
      </c>
      <c r="X14" s="346">
        <f t="shared" si="11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/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/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/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418</v>
      </c>
      <c r="C2" s="411"/>
      <c r="D2" s="413" t="s">
        <v>419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 2): DO.C2.1  - </v>
      </c>
      <c r="K2" s="411"/>
      <c r="L2" s="410" t="str">
        <f>D2</f>
        <v xml:space="preserve">Alimentare cu apa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 2): DO.C2.1  - </v>
      </c>
      <c r="S2" s="411"/>
      <c r="T2" s="410" t="str">
        <f>D2</f>
        <v xml:space="preserve">Alimentare cu apa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tr">
        <f>C7</f>
        <v>Terasamente, sistematizari pe verticala si amenajari exterioare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tr">
        <f>K7</f>
        <v>Terasamente, sistematizari pe verticala si amenajari exterioare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tr">
        <f t="shared" ref="K8:K13" si="5">C8</f>
        <v xml:space="preserve">Rezistenta 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tr">
        <f t="shared" ref="S8:S13" si="6">K8</f>
        <v xml:space="preserve">Rezistenta 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tr">
        <f t="shared" si="5"/>
        <v xml:space="preserve">Arhitectura 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tr">
        <f t="shared" si="6"/>
        <v xml:space="preserve">Arhitectura 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37">
        <f>SUM(D11:D13)</f>
        <v>0</v>
      </c>
      <c r="E10" s="137">
        <f t="shared" ref="E10:H10" si="7">SUM(E11:E13)</f>
        <v>0</v>
      </c>
      <c r="F10" s="137">
        <f t="shared" si="7"/>
        <v>0</v>
      </c>
      <c r="G10" s="137">
        <f t="shared" si="7"/>
        <v>0</v>
      </c>
      <c r="H10" s="137">
        <f t="shared" si="7"/>
        <v>0</v>
      </c>
      <c r="I10" s="95"/>
      <c r="J10" s="133">
        <v>4</v>
      </c>
      <c r="K10" s="134" t="str">
        <f t="shared" si="5"/>
        <v xml:space="preserve">Instalatii, din care: </v>
      </c>
      <c r="L10" s="137">
        <f>SUM(L11:L13)</f>
        <v>0</v>
      </c>
      <c r="M10" s="137">
        <f t="shared" ref="M10:P10" si="8">SUM(M11:M13)</f>
        <v>0</v>
      </c>
      <c r="N10" s="137">
        <f t="shared" si="8"/>
        <v>0</v>
      </c>
      <c r="O10" s="137">
        <f t="shared" si="8"/>
        <v>0</v>
      </c>
      <c r="P10" s="137">
        <f t="shared" si="8"/>
        <v>0</v>
      </c>
      <c r="Q10" s="95"/>
      <c r="R10" s="133">
        <v>4</v>
      </c>
      <c r="S10" s="134" t="str">
        <f t="shared" si="6"/>
        <v xml:space="preserve">Instalatii, din care: 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tr">
        <f t="shared" si="5"/>
        <v>Instalaţii electrice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tr">
        <f t="shared" si="6"/>
        <v>Instalaţii electrice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tr">
        <f t="shared" si="5"/>
        <v xml:space="preserve">Instalatii sanitare 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tr">
        <f t="shared" si="6"/>
        <v xml:space="preserve">Instalatii sanitare 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tr">
        <f t="shared" si="5"/>
        <v xml:space="preserve">Instalaţii termice 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tr">
        <f t="shared" si="6"/>
        <v xml:space="preserve">Instalaţii termice 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9">SUM(F7:F10)</f>
        <v>0</v>
      </c>
      <c r="G14" s="140">
        <f t="shared" si="9"/>
        <v>0</v>
      </c>
      <c r="H14" s="140">
        <f t="shared" si="9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10">SUM(M7:M10)</f>
        <v>0</v>
      </c>
      <c r="N14" s="140">
        <f t="shared" si="10"/>
        <v>0</v>
      </c>
      <c r="O14" s="140">
        <f t="shared" si="10"/>
        <v>0</v>
      </c>
      <c r="P14" s="140">
        <f t="shared" si="10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1">SUM(U7:U10)</f>
        <v>0</v>
      </c>
      <c r="V14" s="346">
        <f t="shared" si="11"/>
        <v>0</v>
      </c>
      <c r="W14" s="346">
        <f t="shared" si="11"/>
        <v>0</v>
      </c>
      <c r="X14" s="346">
        <f t="shared" si="11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B18:H18"/>
    <mergeCell ref="J18:P18"/>
    <mergeCell ref="R18:X18"/>
    <mergeCell ref="B2:C2"/>
    <mergeCell ref="G2:H2"/>
    <mergeCell ref="D2:F2"/>
    <mergeCell ref="J2:K2"/>
    <mergeCell ref="O2:P2"/>
    <mergeCell ref="L2:N2"/>
    <mergeCell ref="R2:S2"/>
    <mergeCell ref="B6:H6"/>
    <mergeCell ref="J6:P6"/>
    <mergeCell ref="R6:X6"/>
    <mergeCell ref="B15:H15"/>
    <mergeCell ref="J15:P15"/>
    <mergeCell ref="R15:X15"/>
    <mergeCell ref="W4:X4"/>
    <mergeCell ref="R3:S3"/>
    <mergeCell ref="W3:X3"/>
    <mergeCell ref="W2:X2"/>
    <mergeCell ref="K4:K5"/>
    <mergeCell ref="T2:V2"/>
    <mergeCell ref="L4:M4"/>
    <mergeCell ref="O4:P4"/>
    <mergeCell ref="R4:R5"/>
    <mergeCell ref="S4:S5"/>
    <mergeCell ref="T4:U4"/>
    <mergeCell ref="B3:C3"/>
    <mergeCell ref="G3:H3"/>
    <mergeCell ref="J3:K3"/>
    <mergeCell ref="O3:P3"/>
    <mergeCell ref="B4:B5"/>
    <mergeCell ref="C4:C5"/>
    <mergeCell ref="D4:E4"/>
    <mergeCell ref="G4:H4"/>
    <mergeCell ref="J4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/>
  </sheetPr>
  <dimension ref="A1:Y27"/>
  <sheetViews>
    <sheetView zoomScaleNormal="100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420</v>
      </c>
      <c r="C2" s="411"/>
      <c r="D2" s="413" t="s">
        <v>421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(Cap.2): DO.C2.2  - </v>
      </c>
      <c r="K2" s="411"/>
      <c r="L2" s="410" t="str">
        <f>D2</f>
        <v xml:space="preserve">Canalizare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(Cap.2): DO.C2.2  - </v>
      </c>
      <c r="S2" s="411"/>
      <c r="T2" s="410" t="str">
        <f>D2</f>
        <v xml:space="preserve">Canalizare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tr">
        <f>C7</f>
        <v>Terasamente, sistematizari pe verticala si amenajari exterioare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tr">
        <f>K7</f>
        <v>Terasamente, sistematizari pe verticala si amenajari exterioare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tr">
        <f t="shared" ref="K8:K13" si="5">C8</f>
        <v xml:space="preserve">Rezistenta 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tr">
        <f t="shared" ref="S8:S13" si="6">K8</f>
        <v xml:space="preserve">Rezistenta 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tr">
        <f t="shared" si="5"/>
        <v xml:space="preserve">Arhitectura 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tr">
        <f t="shared" si="6"/>
        <v xml:space="preserve">Arhitectura 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37">
        <f>SUM(D11:D13)</f>
        <v>0</v>
      </c>
      <c r="E10" s="137">
        <f t="shared" ref="E10:H10" si="7">SUM(E11:E13)</f>
        <v>0</v>
      </c>
      <c r="F10" s="137">
        <f t="shared" si="7"/>
        <v>0</v>
      </c>
      <c r="G10" s="137">
        <f t="shared" si="7"/>
        <v>0</v>
      </c>
      <c r="H10" s="137">
        <f t="shared" si="7"/>
        <v>0</v>
      </c>
      <c r="I10" s="95"/>
      <c r="J10" s="133">
        <v>4</v>
      </c>
      <c r="K10" s="134" t="str">
        <f t="shared" si="5"/>
        <v xml:space="preserve">Instalatii, din care: </v>
      </c>
      <c r="L10" s="137">
        <f>SUM(L11:L13)</f>
        <v>0</v>
      </c>
      <c r="M10" s="137">
        <f t="shared" ref="M10:P10" si="8">SUM(M11:M13)</f>
        <v>0</v>
      </c>
      <c r="N10" s="137">
        <f t="shared" si="8"/>
        <v>0</v>
      </c>
      <c r="O10" s="137">
        <f t="shared" si="8"/>
        <v>0</v>
      </c>
      <c r="P10" s="137">
        <f t="shared" si="8"/>
        <v>0</v>
      </c>
      <c r="Q10" s="95"/>
      <c r="R10" s="133">
        <v>4</v>
      </c>
      <c r="S10" s="134" t="str">
        <f t="shared" si="6"/>
        <v xml:space="preserve">Instalatii, din care: 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tr">
        <f t="shared" si="5"/>
        <v>Instalaţii electrice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tr">
        <f t="shared" si="6"/>
        <v>Instalaţii electrice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tr">
        <f t="shared" si="5"/>
        <v xml:space="preserve">Instalatii sanitare 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tr">
        <f t="shared" si="6"/>
        <v xml:space="preserve">Instalatii sanitare 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tr">
        <f t="shared" si="5"/>
        <v xml:space="preserve">Instalaţii termice 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tr">
        <f t="shared" si="6"/>
        <v xml:space="preserve">Instalaţii termice 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9">SUM(F7:F10)</f>
        <v>0</v>
      </c>
      <c r="G14" s="140">
        <f t="shared" si="9"/>
        <v>0</v>
      </c>
      <c r="H14" s="140">
        <f t="shared" si="9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10">SUM(M7:M10)</f>
        <v>0</v>
      </c>
      <c r="N14" s="140">
        <f t="shared" si="10"/>
        <v>0</v>
      </c>
      <c r="O14" s="140">
        <f t="shared" si="10"/>
        <v>0</v>
      </c>
      <c r="P14" s="140">
        <f t="shared" si="10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1">SUM(U7:U10)</f>
        <v>0</v>
      </c>
      <c r="V14" s="346">
        <f t="shared" si="11"/>
        <v>0</v>
      </c>
      <c r="W14" s="346">
        <f t="shared" si="11"/>
        <v>0</v>
      </c>
      <c r="X14" s="346">
        <f t="shared" si="11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/>
  </sheetPr>
  <dimension ref="A1:Y27"/>
  <sheetViews>
    <sheetView zoomScaleNormal="100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422</v>
      </c>
      <c r="C2" s="411"/>
      <c r="D2" s="413" t="s">
        <v>423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(Cap.2): DO.C2.3  - </v>
      </c>
      <c r="K2" s="411"/>
      <c r="L2" s="410" t="str">
        <f>D2</f>
        <v xml:space="preserve">Alimentare cu gaze naturale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(Cap.2): DO.C2.3  - </v>
      </c>
      <c r="S2" s="411"/>
      <c r="T2" s="410" t="str">
        <f>D2</f>
        <v xml:space="preserve">Alimentare cu gaze naturale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tr">
        <f>C7</f>
        <v>Terasamente, sistematizari pe verticala si amenajari exterioare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tr">
        <f>K7</f>
        <v>Terasamente, sistematizari pe verticala si amenajari exterioare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tr">
        <f t="shared" ref="K8:K13" si="5">C8</f>
        <v xml:space="preserve">Rezistenta 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tr">
        <f t="shared" ref="S8:S13" si="6">K8</f>
        <v xml:space="preserve">Rezistenta 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tr">
        <f t="shared" si="5"/>
        <v xml:space="preserve">Arhitectura 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tr">
        <f t="shared" si="6"/>
        <v xml:space="preserve">Arhitectura 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37">
        <f>SUM(D11:D13)</f>
        <v>0</v>
      </c>
      <c r="E10" s="137">
        <f t="shared" ref="E10:H10" si="7">SUM(E11:E13)</f>
        <v>0</v>
      </c>
      <c r="F10" s="137">
        <f t="shared" si="7"/>
        <v>0</v>
      </c>
      <c r="G10" s="137">
        <f t="shared" si="7"/>
        <v>0</v>
      </c>
      <c r="H10" s="137">
        <f t="shared" si="7"/>
        <v>0</v>
      </c>
      <c r="I10" s="95"/>
      <c r="J10" s="133">
        <v>4</v>
      </c>
      <c r="K10" s="134" t="str">
        <f t="shared" si="5"/>
        <v xml:space="preserve">Instalatii, din care: </v>
      </c>
      <c r="L10" s="137">
        <f>SUM(L11:L13)</f>
        <v>0</v>
      </c>
      <c r="M10" s="137">
        <f t="shared" ref="M10:P10" si="8">SUM(M11:M13)</f>
        <v>0</v>
      </c>
      <c r="N10" s="137">
        <f t="shared" si="8"/>
        <v>0</v>
      </c>
      <c r="O10" s="137">
        <f t="shared" si="8"/>
        <v>0</v>
      </c>
      <c r="P10" s="137">
        <f t="shared" si="8"/>
        <v>0</v>
      </c>
      <c r="Q10" s="95"/>
      <c r="R10" s="133">
        <v>4</v>
      </c>
      <c r="S10" s="134" t="str">
        <f t="shared" si="6"/>
        <v xml:space="preserve">Instalatii, din care: 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tr">
        <f t="shared" si="5"/>
        <v>Instalaţii electrice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tr">
        <f t="shared" si="6"/>
        <v>Instalaţii electrice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tr">
        <f t="shared" si="5"/>
        <v xml:space="preserve">Instalatii sanitare 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tr">
        <f t="shared" si="6"/>
        <v xml:space="preserve">Instalatii sanitare 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tr">
        <f t="shared" si="5"/>
        <v xml:space="preserve">Instalaţii termice 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tr">
        <f t="shared" si="6"/>
        <v xml:space="preserve">Instalaţii termice 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9">SUM(F7:F10)</f>
        <v>0</v>
      </c>
      <c r="G14" s="140">
        <f t="shared" si="9"/>
        <v>0</v>
      </c>
      <c r="H14" s="140">
        <f t="shared" si="9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10">SUM(M7:M10)</f>
        <v>0</v>
      </c>
      <c r="N14" s="140">
        <f t="shared" si="10"/>
        <v>0</v>
      </c>
      <c r="O14" s="140">
        <f t="shared" si="10"/>
        <v>0</v>
      </c>
      <c r="P14" s="140">
        <f t="shared" si="10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1">SUM(U7:U10)</f>
        <v>0</v>
      </c>
      <c r="V14" s="346">
        <f t="shared" si="11"/>
        <v>0</v>
      </c>
      <c r="W14" s="346">
        <f t="shared" si="11"/>
        <v>0</v>
      </c>
      <c r="X14" s="346">
        <f t="shared" si="11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/>
  </sheetPr>
  <dimension ref="A1:Y27"/>
  <sheetViews>
    <sheetView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424</v>
      </c>
      <c r="C2" s="411"/>
      <c r="D2" s="413" t="s">
        <v>49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(Cap.2): DO.C2.4  - </v>
      </c>
      <c r="K2" s="411"/>
      <c r="L2" s="410" t="str">
        <f>D2</f>
        <v>Alimentare cu agent termic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(Cap.2): DO.C2.4  - </v>
      </c>
      <c r="S2" s="411"/>
      <c r="T2" s="410" t="str">
        <f>D2</f>
        <v>Alimentare cu agent termic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 t="shared" ref="E10:H10" si="5">SUM(E11:E13)</f>
        <v>0</v>
      </c>
      <c r="F10" s="144">
        <f t="shared" si="5"/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34</vt:i4>
      </vt:variant>
      <vt:variant>
        <vt:lpstr>Zone denumite</vt:lpstr>
      </vt:variant>
      <vt:variant>
        <vt:i4>4</vt:i4>
      </vt:variant>
    </vt:vector>
  </HeadingPairs>
  <TitlesOfParts>
    <vt:vector size="38" baseType="lpstr">
      <vt:lpstr>IPOTEZE</vt:lpstr>
      <vt:lpstr>DG</vt:lpstr>
      <vt:lpstr>Detaliere DG </vt:lpstr>
      <vt:lpstr>DO.C1.2</vt:lpstr>
      <vt:lpstr>DO.C1.3</vt:lpstr>
      <vt:lpstr>DO.C2.1</vt:lpstr>
      <vt:lpstr>DO.C2.2</vt:lpstr>
      <vt:lpstr>DO.C2.3</vt:lpstr>
      <vt:lpstr>DO.C2.4</vt:lpstr>
      <vt:lpstr>DO.C2.5</vt:lpstr>
      <vt:lpstr>DO.C2.6</vt:lpstr>
      <vt:lpstr>DO.C2.7</vt:lpstr>
      <vt:lpstr>DO.C2.8</vt:lpstr>
      <vt:lpstr>DO 1</vt:lpstr>
      <vt:lpstr>DO 2</vt:lpstr>
      <vt:lpstr>DO 3</vt:lpstr>
      <vt:lpstr>DO 4</vt:lpstr>
      <vt:lpstr>DO 5</vt:lpstr>
      <vt:lpstr>DO 6</vt:lpstr>
      <vt:lpstr>DO 7</vt:lpstr>
      <vt:lpstr>DO 8</vt:lpstr>
      <vt:lpstr>DO 9</vt:lpstr>
      <vt:lpstr>DO 10 </vt:lpstr>
      <vt:lpstr>DO 11</vt:lpstr>
      <vt:lpstr>DO 12</vt:lpstr>
      <vt:lpstr>DO.C5.1.1</vt:lpstr>
      <vt:lpstr>Echipamente</vt:lpstr>
      <vt:lpstr>Deviz Cultura</vt:lpstr>
      <vt:lpstr>Deviz servicii</vt:lpstr>
      <vt:lpstr>Bugetul indicativ (90%)</vt:lpstr>
      <vt:lpstr>Tablou credit </vt:lpstr>
      <vt:lpstr>Grafic fizic</vt:lpstr>
      <vt:lpstr>Grafic financiar EURO</vt:lpstr>
      <vt:lpstr>Grafic financiar LEI</vt:lpstr>
      <vt:lpstr>'Detaliere DG '!Zona_de_imprimat</vt:lpstr>
      <vt:lpstr>DG!Zona_de_imprimat</vt:lpstr>
      <vt:lpstr>'DO 1'!Zona_de_imprimat</vt:lpstr>
      <vt:lpstr>'DO 2'!Zona_de_imprimat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D'evills</dc:creator>
  <cp:lastModifiedBy>Primaria LERESTI</cp:lastModifiedBy>
  <cp:lastPrinted>2024-10-07T20:19:19Z</cp:lastPrinted>
  <dcterms:created xsi:type="dcterms:W3CDTF">2015-09-10T22:26:13Z</dcterms:created>
  <dcterms:modified xsi:type="dcterms:W3CDTF">2024-10-15T12:24:33Z</dcterms:modified>
</cp:coreProperties>
</file>